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126"/>
  <workbookPr/>
  <mc:AlternateContent xmlns:mc="http://schemas.openxmlformats.org/markup-compatibility/2006">
    <mc:Choice Requires="x15">
      <x15ac:absPath xmlns:x15ac="http://schemas.microsoft.com/office/spreadsheetml/2010/11/ac" url="C:\Users\HP\Downloads\"/>
    </mc:Choice>
  </mc:AlternateContent>
  <xr:revisionPtr revIDLastSave="0" documentId="13_ncr:1_{B00AE4C9-0329-4723-AEDC-C4A3DC6626B6}" xr6:coauthVersionLast="47" xr6:coauthVersionMax="47" xr10:uidLastSave="{00000000-0000-0000-0000-000000000000}"/>
  <bookViews>
    <workbookView xWindow="-108" yWindow="-108" windowWidth="23256" windowHeight="12576" firstSheet="139" activeTab="144" xr2:uid="{00000000-000D-0000-FFFF-FFFF00000000}"/>
  </bookViews>
  <sheets>
    <sheet name="Sheet2" sheetId="2" r:id="rId1"/>
    <sheet name="Sheet1" sheetId="1" r:id="rId2"/>
    <sheet name="Sheet3" sheetId="3" r:id="rId3"/>
    <sheet name="Sheet4" sheetId="4" r:id="rId4"/>
    <sheet name="Sheet5" sheetId="5" r:id="rId5"/>
    <sheet name="HYCROSS" sheetId="6" r:id="rId6"/>
    <sheet name="Sheet6" sheetId="7" r:id="rId7"/>
    <sheet name="Sheet7" sheetId="8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  <sheet name="Sheet13" sheetId="14" r:id="rId14"/>
    <sheet name="Sheet14" sheetId="15" r:id="rId15"/>
    <sheet name="Sheet15" sheetId="16" r:id="rId16"/>
    <sheet name="Sheet16" sheetId="17" r:id="rId17"/>
    <sheet name="Sheet17" sheetId="18" r:id="rId18"/>
    <sheet name="Sheet18" sheetId="19" r:id="rId19"/>
    <sheet name="Sheet19" sheetId="20" r:id="rId20"/>
    <sheet name="Sheet20" sheetId="21" r:id="rId21"/>
    <sheet name="Sheet21" sheetId="22" r:id="rId22"/>
    <sheet name="Sheet22" sheetId="23" r:id="rId23"/>
    <sheet name="Sheet23" sheetId="24" r:id="rId24"/>
    <sheet name="Sheet24" sheetId="25" r:id="rId25"/>
    <sheet name="Sheet25" sheetId="26" r:id="rId26"/>
    <sheet name="Sheet26" sheetId="27" r:id="rId27"/>
    <sheet name="Sheet27" sheetId="28" r:id="rId28"/>
    <sheet name="Sheet28" sheetId="29" r:id="rId29"/>
    <sheet name="Sheet29" sheetId="30" r:id="rId30"/>
    <sheet name="Sheet30" sheetId="31" r:id="rId31"/>
    <sheet name="Sheet31" sheetId="32" r:id="rId32"/>
    <sheet name="Sheet32" sheetId="33" r:id="rId33"/>
    <sheet name="Sheet33" sheetId="34" r:id="rId34"/>
    <sheet name="Sheet34" sheetId="35" r:id="rId35"/>
    <sheet name="Sheet35" sheetId="36" r:id="rId36"/>
    <sheet name="HILUX" sheetId="37" r:id="rId37"/>
    <sheet name="Sheet36" sheetId="38" r:id="rId38"/>
    <sheet name="Sheet37" sheetId="39" r:id="rId39"/>
    <sheet name="Sheet38" sheetId="40" r:id="rId40"/>
    <sheet name="OFFER 1 LOAN" sheetId="41" r:id="rId41"/>
    <sheet name="OFFER 2 DISCOUNT" sheetId="42" r:id="rId42"/>
    <sheet name="Sheet39" sheetId="43" r:id="rId43"/>
    <sheet name="BAJAJ" sheetId="44" r:id="rId44"/>
    <sheet name="Sheet40" sheetId="45" r:id="rId45"/>
    <sheet name="Sheet41" sheetId="46" r:id="rId46"/>
    <sheet name="CERA INNNOVA" sheetId="47" r:id="rId47"/>
    <sheet name="Sheet42" sheetId="48" r:id="rId48"/>
    <sheet name="Sheet43" sheetId="49" r:id="rId49"/>
    <sheet name="Sheet44" sheetId="50" r:id="rId50"/>
    <sheet name="Sheet45" sheetId="51" r:id="rId51"/>
    <sheet name="Sheet46" sheetId="52" r:id="rId52"/>
    <sheet name="Sheet47" sheetId="53" r:id="rId53"/>
    <sheet name="Sheet48" sheetId="54" r:id="rId54"/>
    <sheet name="Sheet49" sheetId="55" r:id="rId55"/>
    <sheet name="ANUJ MATHUR" sheetId="56" r:id="rId56"/>
    <sheet name="Sheet50" sheetId="57" r:id="rId57"/>
    <sheet name="Sheet51" sheetId="58" r:id="rId58"/>
    <sheet name="Sheet52" sheetId="59" r:id="rId59"/>
    <sheet name="Sheet53" sheetId="60" r:id="rId60"/>
    <sheet name="Sheet54" sheetId="61" r:id="rId61"/>
    <sheet name="Sheet55" sheetId="62" r:id="rId62"/>
    <sheet name="Sheet56" sheetId="63" r:id="rId63"/>
    <sheet name="Sheet57" sheetId="64" r:id="rId64"/>
    <sheet name="Sheet58" sheetId="65" r:id="rId65"/>
    <sheet name="Sheet59" sheetId="66" r:id="rId66"/>
    <sheet name="Sheet60" sheetId="67" r:id="rId67"/>
    <sheet name="Sheet61" sheetId="68" r:id="rId68"/>
    <sheet name="Sheet62" sheetId="69" r:id="rId69"/>
    <sheet name="Sheet63" sheetId="70" r:id="rId70"/>
    <sheet name="Sheet64" sheetId="71" r:id="rId71"/>
    <sheet name="Sheet65" sheetId="72" r:id="rId72"/>
    <sheet name="Sheet66" sheetId="73" r:id="rId73"/>
    <sheet name="Sheet67" sheetId="74" r:id="rId74"/>
    <sheet name="Sheet68" sheetId="75" r:id="rId75"/>
    <sheet name="Sheet69" sheetId="76" r:id="rId76"/>
    <sheet name="Sheet70" sheetId="77" r:id="rId77"/>
    <sheet name="Sheet71" sheetId="78" r:id="rId78"/>
    <sheet name="Sheet72" sheetId="79" r:id="rId79"/>
    <sheet name="Sheet73" sheetId="80" r:id="rId80"/>
    <sheet name="Sheet74" sheetId="81" r:id="rId81"/>
    <sheet name="Sheet75" sheetId="82" r:id="rId82"/>
    <sheet name="Sheet76" sheetId="83" r:id="rId83"/>
    <sheet name="Sheet77" sheetId="84" r:id="rId84"/>
    <sheet name="Sheet78" sheetId="85" r:id="rId85"/>
    <sheet name="Sheet79" sheetId="86" r:id="rId86"/>
    <sheet name="Sheet80" sheetId="87" r:id="rId87"/>
    <sheet name="Sheet81" sheetId="88" r:id="rId88"/>
    <sheet name="Sheet82" sheetId="89" r:id="rId89"/>
    <sheet name="Sheet83" sheetId="90" r:id="rId90"/>
    <sheet name="Sheet84" sheetId="91" r:id="rId91"/>
    <sheet name="Sheet85" sheetId="92" r:id="rId92"/>
    <sheet name="Sheet87" sheetId="94" r:id="rId93"/>
    <sheet name="Sheet86" sheetId="93" r:id="rId94"/>
    <sheet name="Sheet88" sheetId="95" r:id="rId95"/>
    <sheet name="Sheet89" sheetId="96" r:id="rId96"/>
    <sheet name="Sheet90" sheetId="97" r:id="rId97"/>
    <sheet name="Sheet91" sheetId="98" r:id="rId98"/>
    <sheet name="Sheet92" sheetId="99" r:id="rId99"/>
    <sheet name="Sheet93" sheetId="100" r:id="rId100"/>
    <sheet name="Sheet94" sheetId="101" r:id="rId101"/>
    <sheet name="HILUX22" sheetId="102" r:id="rId102"/>
    <sheet name="Sheet95" sheetId="103" r:id="rId103"/>
    <sheet name="Sheet96" sheetId="104" r:id="rId104"/>
    <sheet name="Sheet97" sheetId="105" r:id="rId105"/>
    <sheet name="Sheet98" sheetId="106" r:id="rId106"/>
    <sheet name="Sheet99" sheetId="107" r:id="rId107"/>
    <sheet name="Sheet100" sheetId="108" r:id="rId108"/>
    <sheet name="Sheet101" sheetId="109" r:id="rId109"/>
    <sheet name="cad ventures 3 CAR" sheetId="110" r:id="rId110"/>
    <sheet name="Sheet103" sheetId="111" r:id="rId111"/>
    <sheet name="Sheet104" sheetId="112" r:id="rId112"/>
    <sheet name="Sheet105" sheetId="113" r:id="rId113"/>
    <sheet name="Sheet106" sheetId="114" r:id="rId114"/>
    <sheet name="Sheet102" sheetId="115" r:id="rId115"/>
    <sheet name="Sheet107" sheetId="116" r:id="rId116"/>
    <sheet name="Sheet108" sheetId="117" r:id="rId117"/>
    <sheet name="Sheet109" sheetId="118" r:id="rId118"/>
    <sheet name="Sheet110" sheetId="119" r:id="rId119"/>
    <sheet name="Sheet111" sheetId="120" r:id="rId120"/>
    <sheet name="KAMLESH PATEL" sheetId="121" r:id="rId121"/>
    <sheet name="NIMISH PATEL" sheetId="122" r:id="rId122"/>
    <sheet name="Sheet112" sheetId="123" r:id="rId123"/>
    <sheet name="Sheet113" sheetId="124" r:id="rId124"/>
    <sheet name="Sheet114" sheetId="125" r:id="rId125"/>
    <sheet name="Sheet115" sheetId="126" r:id="rId126"/>
    <sheet name="Sheet116" sheetId="127" r:id="rId127"/>
    <sheet name="Sheet117" sheetId="128" r:id="rId128"/>
    <sheet name="Sheet118" sheetId="129" r:id="rId129"/>
    <sheet name="Sheet119" sheetId="130" r:id="rId130"/>
    <sheet name="Sheet120" sheetId="131" r:id="rId131"/>
    <sheet name="Sheet121" sheetId="132" r:id="rId132"/>
    <sheet name="SANJAY VYAS LEGENDER" sheetId="133" r:id="rId133"/>
    <sheet name="SANJAY VYAS VELLFIRE" sheetId="134" r:id="rId134"/>
    <sheet name="Sheet124" sheetId="135" r:id="rId135"/>
    <sheet name="Sheet122" sheetId="136" r:id="rId136"/>
    <sheet name="Sheet123" sheetId="137" r:id="rId137"/>
    <sheet name="PATEL ALLOY STEEL" sheetId="138" r:id="rId138"/>
    <sheet name="Sheet125" sheetId="139" r:id="rId139"/>
    <sheet name="Sheet126" sheetId="140" r:id="rId140"/>
    <sheet name="Shri Kamalnayan H Javeri." sheetId="141" r:id="rId141"/>
    <sheet name=" Patel Alloy Steel Private Limi" sheetId="142" r:id="rId142"/>
    <sheet name="Sheet127" sheetId="143" r:id="rId143"/>
    <sheet name="Sheet128" sheetId="144" r:id="rId144"/>
    <sheet name="Sheet129" sheetId="145" r:id="rId145"/>
  </sheets>
  <definedNames>
    <definedName name="_xlnm._FilterDatabase" localSheetId="109" hidden="1">'cad ventures 3 CAR'!$A$10:$C$20</definedName>
    <definedName name="_xlnm._FilterDatabase" localSheetId="122" hidden="1">Sheet112!$C$16:$C$29</definedName>
    <definedName name="_xlnm._FilterDatabase" localSheetId="18" hidden="1">Sheet18!$H$13:$H$14</definedName>
    <definedName name="_xlnm.Print_Area" localSheetId="30">Sheet30!$A$1:$C$50</definedName>
  </definedNames>
  <calcPr calcId="191029"/>
</workbook>
</file>

<file path=xl/calcChain.xml><?xml version="1.0" encoding="utf-8"?>
<calcChain xmlns="http://schemas.openxmlformats.org/spreadsheetml/2006/main">
  <c r="M11" i="145" l="1"/>
  <c r="M10" i="145"/>
  <c r="C30" i="144"/>
  <c r="C32" i="143"/>
  <c r="C30" i="143"/>
  <c r="C32" i="142"/>
  <c r="C30" i="142"/>
  <c r="C32" i="141"/>
  <c r="C30" i="141"/>
  <c r="C30" i="140"/>
  <c r="C28" i="140"/>
  <c r="C32" i="138"/>
  <c r="C28" i="138"/>
  <c r="C34" i="138" s="1"/>
  <c r="C27" i="136"/>
  <c r="C29" i="136" s="1"/>
  <c r="C30" i="134"/>
  <c r="C31" i="133"/>
  <c r="C25" i="132"/>
  <c r="C29" i="131"/>
  <c r="C30" i="130"/>
  <c r="C32" i="130" s="1"/>
  <c r="C29" i="129"/>
  <c r="C24" i="128"/>
  <c r="C29" i="127"/>
  <c r="C29" i="126"/>
  <c r="C65" i="125"/>
  <c r="C27" i="125"/>
  <c r="C24" i="125"/>
  <c r="C32" i="124"/>
  <c r="C29" i="124"/>
  <c r="C35" i="123"/>
  <c r="C29" i="123"/>
  <c r="C30" i="122"/>
  <c r="C30" i="121"/>
  <c r="C39" i="120"/>
  <c r="C18" i="120"/>
  <c r="C16" i="120"/>
  <c r="C17" i="120" s="1"/>
  <c r="C30" i="117"/>
  <c r="C39" i="115"/>
  <c r="C16" i="115"/>
  <c r="C19" i="115" s="1"/>
  <c r="B37" i="114"/>
  <c r="C30" i="113"/>
  <c r="C30" i="112"/>
  <c r="C29" i="111"/>
  <c r="D87" i="110"/>
  <c r="B90" i="110" s="1"/>
  <c r="B81" i="110"/>
  <c r="C42" i="110"/>
  <c r="C39" i="110"/>
  <c r="C17" i="110"/>
  <c r="C16" i="110"/>
  <c r="C19" i="110" s="1"/>
  <c r="C28" i="108"/>
  <c r="D27" i="107"/>
  <c r="D25" i="107"/>
  <c r="D20" i="107"/>
  <c r="D19" i="107"/>
  <c r="D17" i="107"/>
  <c r="D16" i="107"/>
  <c r="C9" i="107"/>
  <c r="B10" i="107" s="1"/>
  <c r="C6" i="107"/>
  <c r="C4" i="107"/>
  <c r="D3" i="107" s="1"/>
  <c r="C3" i="107"/>
  <c r="D15" i="107" s="1"/>
  <c r="B11" i="106"/>
  <c r="B4" i="106"/>
  <c r="B3" i="106"/>
  <c r="C39" i="105"/>
  <c r="C19" i="105"/>
  <c r="C18" i="105"/>
  <c r="C16" i="105"/>
  <c r="C17" i="105" s="1"/>
  <c r="C35" i="103"/>
  <c r="C39" i="102"/>
  <c r="C37" i="102"/>
  <c r="C23" i="102"/>
  <c r="C18" i="102"/>
  <c r="C17" i="102"/>
  <c r="C15" i="102"/>
  <c r="C16" i="102" s="1"/>
  <c r="C38" i="101"/>
  <c r="C15" i="101"/>
  <c r="C18" i="101" s="1"/>
  <c r="C25" i="100"/>
  <c r="C25" i="99"/>
  <c r="C30" i="97"/>
  <c r="C24" i="96"/>
  <c r="C32" i="95"/>
  <c r="C25" i="93"/>
  <c r="C32" i="94"/>
  <c r="C39" i="90"/>
  <c r="C19" i="90"/>
  <c r="C18" i="90"/>
  <c r="C17" i="90"/>
  <c r="C34" i="89"/>
  <c r="C32" i="89"/>
  <c r="C24" i="88"/>
  <c r="C22" i="88"/>
  <c r="C40" i="88" s="1"/>
  <c r="C25" i="87"/>
  <c r="C30" i="86"/>
  <c r="C30" i="84"/>
  <c r="C29" i="83"/>
  <c r="C27" i="83"/>
  <c r="C10" i="82"/>
  <c r="C29" i="80"/>
  <c r="C29" i="79"/>
  <c r="C27" i="78"/>
  <c r="D25" i="77"/>
  <c r="C29" i="76"/>
  <c r="C27" i="75"/>
  <c r="C26" i="74"/>
  <c r="C27" i="73"/>
  <c r="C24" i="72"/>
  <c r="C26" i="71"/>
  <c r="C31" i="70"/>
  <c r="C27" i="69"/>
  <c r="C20" i="68"/>
  <c r="C28" i="66"/>
  <c r="C35" i="64"/>
  <c r="B35" i="64"/>
  <c r="C25" i="64"/>
  <c r="B25" i="64"/>
  <c r="C30" i="63"/>
  <c r="C27" i="63"/>
  <c r="C27" i="62"/>
  <c r="C26" i="61"/>
  <c r="C27" i="60"/>
  <c r="C22" i="60"/>
  <c r="C24" i="58"/>
  <c r="C26" i="58" s="1"/>
  <c r="C34" i="57"/>
  <c r="C18" i="57"/>
  <c r="C33" i="56"/>
  <c r="C28" i="55"/>
  <c r="C28" i="54"/>
  <c r="C26" i="54"/>
  <c r="C28" i="53"/>
  <c r="C30" i="52"/>
  <c r="C26" i="51"/>
  <c r="C20" i="51"/>
  <c r="C28" i="50"/>
  <c r="C28" i="49"/>
  <c r="C28" i="48"/>
  <c r="C33" i="47"/>
  <c r="C26" i="46"/>
  <c r="C35" i="45"/>
  <c r="C24" i="45"/>
  <c r="C19" i="45"/>
  <c r="C18" i="45"/>
  <c r="C17" i="45"/>
  <c r="C32" i="44"/>
  <c r="C26" i="43"/>
  <c r="C28" i="42"/>
  <c r="C30" i="42" s="1"/>
  <c r="C29" i="41"/>
  <c r="C28" i="41"/>
  <c r="C30" i="41" s="1"/>
  <c r="C31" i="41" s="1"/>
  <c r="C28" i="40"/>
  <c r="C32" i="39"/>
  <c r="C32" i="38"/>
  <c r="C30" i="37"/>
  <c r="C27" i="36"/>
  <c r="C31" i="35"/>
  <c r="C31" i="34"/>
  <c r="C29" i="33"/>
  <c r="C28" i="32"/>
  <c r="C30" i="30"/>
  <c r="C27" i="29"/>
  <c r="C26" i="28"/>
  <c r="C25" i="27"/>
  <c r="C29" i="26"/>
  <c r="C29" i="25"/>
  <c r="C27" i="24"/>
  <c r="C27" i="23"/>
  <c r="C28" i="22"/>
  <c r="C26" i="22"/>
  <c r="C32" i="21"/>
  <c r="C19" i="21"/>
  <c r="C18" i="21"/>
  <c r="C17" i="21"/>
  <c r="C30" i="20"/>
  <c r="C26" i="20"/>
  <c r="C25" i="19"/>
  <c r="C27" i="18"/>
  <c r="C37" i="16"/>
  <c r="C24" i="16"/>
  <c r="C19" i="16"/>
  <c r="C18" i="16"/>
  <c r="C17" i="16"/>
  <c r="C30" i="14"/>
  <c r="C19" i="14"/>
  <c r="C18" i="14"/>
  <c r="C17" i="14"/>
  <c r="C29" i="12"/>
  <c r="C34" i="11"/>
  <c r="C24" i="11"/>
  <c r="C39" i="11" s="1"/>
  <c r="C19" i="11"/>
  <c r="C18" i="11"/>
  <c r="C17" i="11"/>
  <c r="C27" i="10"/>
  <c r="C18" i="10"/>
  <c r="C34" i="9"/>
  <c r="C20" i="9"/>
  <c r="C19" i="9"/>
  <c r="C18" i="9"/>
  <c r="C27" i="8"/>
  <c r="C24" i="7"/>
  <c r="C37" i="7" s="1"/>
  <c r="C19" i="7"/>
  <c r="C18" i="7"/>
  <c r="C17" i="7"/>
  <c r="C37" i="6"/>
  <c r="C24" i="6"/>
  <c r="C19" i="6"/>
  <c r="C18" i="6"/>
  <c r="C17" i="6"/>
  <c r="C28" i="5"/>
  <c r="C27" i="4"/>
  <c r="C20" i="3"/>
  <c r="C28" i="1"/>
  <c r="C31" i="2"/>
  <c r="C16" i="101" l="1"/>
  <c r="D8" i="107"/>
  <c r="C18" i="110"/>
  <c r="C17" i="115"/>
  <c r="C19" i="120"/>
  <c r="C17" i="101"/>
  <c r="D12" i="107"/>
  <c r="D21" i="107" s="1"/>
  <c r="D18" i="107"/>
  <c r="C18" i="115"/>
  <c r="D10" i="107" l="1"/>
  <c r="D11" i="107"/>
  <c r="C22" i="107" l="1"/>
  <c r="D22" i="107" s="1"/>
  <c r="D23" i="107" s="1"/>
  <c r="D29" i="107" s="1"/>
  <c r="D30" i="107" l="1"/>
  <c r="D31" i="107" s="1"/>
</calcChain>
</file>

<file path=xl/sharedStrings.xml><?xml version="1.0" encoding="utf-8"?>
<sst xmlns="http://schemas.openxmlformats.org/spreadsheetml/2006/main" count="6292" uniqueCount="806">
  <si>
    <t>.</t>
  </si>
  <si>
    <t>INFINIUM TOYOTA</t>
  </si>
  <si>
    <t>(Infinium Motors Pvt. Ltd.)</t>
  </si>
  <si>
    <t>Authorized TOYOTA Dealer</t>
  </si>
  <si>
    <t>842, Nr. YMCA, S-G Highway,</t>
  </si>
  <si>
    <t xml:space="preserve">           Ahmedabad – 380 051</t>
  </si>
  <si>
    <t xml:space="preserve">          Phones: (079) 66041400</t>
  </si>
  <si>
    <t>TO.</t>
  </si>
  <si>
    <t>DATE. 18/07/2023</t>
  </si>
  <si>
    <t>MRS. MAYA KRUNAL SHAH</t>
  </si>
  <si>
    <t>AHMEDABAD</t>
  </si>
  <si>
    <t>PROFORMA INVOICE</t>
  </si>
  <si>
    <t>DESCRIPTION OF VEHICLE</t>
  </si>
  <si>
    <t>QTY</t>
  </si>
  <si>
    <t>INDIVIDUAL PRICE (Rs.)</t>
  </si>
  <si>
    <t xml:space="preserve">Toyota Model :  “URBAN CRUISER HYRYDER  :S MT PETROL   EXTERIOR MIDNIGHT BLACK SINGLE TONE COLOUR  BS 6 </t>
  </si>
  <si>
    <t xml:space="preserve">EX SHOWROOM </t>
  </si>
  <si>
    <t xml:space="preserve">RTO TAX </t>
  </si>
  <si>
    <t>ACCESSORIES</t>
  </si>
  <si>
    <t>TCS TAX</t>
  </si>
  <si>
    <t>AMC TAX</t>
  </si>
  <si>
    <t>AMC PACKAGE 2YR/20000KM</t>
  </si>
  <si>
    <t>INSURANCE</t>
  </si>
  <si>
    <t>TOTAL</t>
  </si>
  <si>
    <t>PRICE RULLING AT THE TIME OF DELIVERY WILL BE APPLICABLE AND CHARGED</t>
  </si>
  <si>
    <t>CHOICE NUMBER CHARGES WILL BE EXTRA.</t>
  </si>
  <si>
    <t xml:space="preserve"> Please make all Payment in favor of “INFINIUM MOTORS PVT. LTD.” .payable at Ahmedabad.  </t>
  </si>
  <si>
    <t>The above vehicle price includes Excise Duty, Local Sales-Tax, Transportation &amp; Transit Insurance</t>
  </si>
  <si>
    <t xml:space="preserve"> but Octroi or any other tax payable shall be charged extra.</t>
  </si>
  <si>
    <t xml:space="preserve"> OTHER TAX WILL BE EXTRA AS PER YOUR TARETRY AREA</t>
  </si>
  <si>
    <t>AMC LIFE TIME TAX PAYBLE FOR A REGISTRATION WHITHIN AHMEDABAD RTO REGISTRATION AUTHORITY.</t>
  </si>
  <si>
    <t>RTGS DETAILS ARE MENTION BELOW</t>
  </si>
  <si>
    <t>FOR  INFINIUM MOTORS PVT. LTD.</t>
  </si>
  <si>
    <t>COMPANY NEME: INFINIUM MOTORS PVT LTD</t>
  </si>
  <si>
    <t>BANK NAME: HDFC BANK LTD</t>
  </si>
  <si>
    <t>ACCOUNT NO:50200015546431</t>
  </si>
  <si>
    <t>IFSC CODE: HDFC0000048</t>
  </si>
  <si>
    <t>AUTHORISE SIGNATURE</t>
  </si>
  <si>
    <t>MICR: 380240003</t>
  </si>
  <si>
    <t>Sales Officer:</t>
  </si>
  <si>
    <t>ACCOUNT TYPE: CURRENT ACCOUNT</t>
  </si>
  <si>
    <t>KASHISH THAKKAR</t>
  </si>
  <si>
    <t>BRANCH: VEJALPUR,AHMEDABAD</t>
  </si>
  <si>
    <t>2, Nr. YMCA, S-G Highway,</t>
  </si>
  <si>
    <t>DATE. 10/01/2023</t>
  </si>
  <si>
    <t>USER : DIYESH MANDALI</t>
  </si>
  <si>
    <t xml:space="preserve">Toyota Model :  “URBAN CRUISER HYRYDER  :V AT HYBRID (E DRIVE )D22A1 ,        EXTERIOR RED SINGLE TONE COLOUR  BS 6 VEHICLE 2022 </t>
  </si>
  <si>
    <t>INSURANCE (1+2)</t>
  </si>
  <si>
    <t>EW ( EXTENDED  WARRANTY )</t>
  </si>
  <si>
    <t>PRICE RULLING AT THE TIME OF DELIVERY WILL BE APPLICABLE AND CHARGED WITHOUT ANY PRIOR NOTICE.</t>
  </si>
  <si>
    <t>RAJ PATEL</t>
  </si>
  <si>
    <t>DATE: 04/11/2022</t>
  </si>
  <si>
    <t>MR. MITESH KAUSHIKBHAI PATEL</t>
  </si>
  <si>
    <t>ACCESSORIES PROFORMA INVOICE</t>
  </si>
  <si>
    <t xml:space="preserve">TOYOTA MODEL: TOYOTA URBAN CRUISER HYRYDER V HYBRID CAFE WHITE </t>
  </si>
  <si>
    <t>GLOSS UNDERBODY COATING</t>
  </si>
  <si>
    <t>GLOSS CERAMIC COATING</t>
  </si>
  <si>
    <t>TOTAL PAYMENT</t>
  </si>
  <si>
    <t>PARTH SUTHAR</t>
  </si>
  <si>
    <t>IndusInd Bank Limited</t>
  </si>
  <si>
    <t>Ahmedabad (Corporate)</t>
  </si>
  <si>
    <t>DATE:20/01/2023</t>
  </si>
  <si>
    <t>Proforma Invoice</t>
  </si>
  <si>
    <t>PRICE (Rs.)</t>
  </si>
  <si>
    <t>Toyota Model :Models:Toyota Hyryder Hybrid – Variant G Gaming Grey, BS 6 Vehicle</t>
  </si>
  <si>
    <t>RTO TAX (CORPORATE)</t>
  </si>
  <si>
    <t>EXTENDED WARRANTY</t>
  </si>
  <si>
    <t>The above prices are subject to change without any prior notice.</t>
  </si>
  <si>
    <t>PRICE APPLICABLE AT TIME OF DELIVERY &amp; DISCOUNT WILL BE ADJUST IN RTO AND INSURANCE AMOUNT</t>
  </si>
  <si>
    <t>CORPORATE RTO TAX , INSURANCE,  AND AMC TAX WILL BE EXTRA AS PER YOUR RAGITRATION AREA  AND P WHITE COLOR PRICE IS EXTRA</t>
  </si>
  <si>
    <t>DELIVERY OF VEHICLE IS DEPENDS ON SUPPLY FROM TOYOTA KIRLOSKAR MOTORS PVT LTD.</t>
  </si>
  <si>
    <t>Outside Ahmedabad Registration passing will be self or chargable.</t>
  </si>
  <si>
    <t>ADDITIONAL ACCESSORIES ARE CHARGABLE.</t>
  </si>
  <si>
    <t>IF EXTERNAL COLOUR IS PLATINUM WHITE PEARL THEN  CHARGES EXTRA THAN REGULAR PRICE.</t>
  </si>
  <si>
    <t xml:space="preserve">The prices ruling at the time of delivery shall be applicable and charged. For the feature </t>
  </si>
  <si>
    <t xml:space="preserve">available in diff. Models please refer the brochure of Toyota Kirloskar  Motors Ltd. </t>
  </si>
  <si>
    <t>Delivery on first come first serve basis and booking amount for all model is Rs. 100000/-.</t>
  </si>
  <si>
    <t>The above vehicle price includes GST, Compensation Cess Transportation &amp; Transit Insurance</t>
  </si>
  <si>
    <t>Notes: Passing Charge &amp; Speed Governer Charges are extra and it is bear by you</t>
  </si>
  <si>
    <t>SAHIL SHIROYA</t>
  </si>
  <si>
    <t>DATE. 04/01/2022</t>
  </si>
  <si>
    <t>Lessor - JMD All Car Mall Pvt Ltd</t>
  </si>
  <si>
    <t>Lessee - Solvay Specialties Employe</t>
  </si>
  <si>
    <t>REGISTRATION : SAVLI - VADODARA</t>
  </si>
  <si>
    <t>Toyota Model :Models: HYBRID - ZX (e-drive with sequential shift), Place of Delivery -   Savli ( Vadodara )</t>
  </si>
  <si>
    <t>INSURANCE (1+3)</t>
  </si>
  <si>
    <t>EW ( EXTENDED WARRANTY )</t>
  </si>
  <si>
    <t>OUTSIDE AHMEDABAD PASSING WILL BE SELF OR CHARGABLE</t>
  </si>
  <si>
    <t>RTO TAX AMOUNT INCLUDES LIFE TIME RTO TAX, FASTAG, NUMBER PLATE CHARGES AND PASSING CHARGES</t>
  </si>
  <si>
    <t>PARSHVA SHAH</t>
  </si>
  <si>
    <t>`</t>
  </si>
  <si>
    <t>To,</t>
  </si>
  <si>
    <t>Lessee : MUFG Bank, GIFT Branch, Gandhinagar</t>
  </si>
  <si>
    <t xml:space="preserve">Lessor : ORIX Auto Infrastructure Services Limited
</t>
  </si>
  <si>
    <t>DATE:21/01/2023</t>
  </si>
  <si>
    <t>Toyota Model :Models:Toyota Hyryder Hybrid – Variant G Dual Tone SPEEDY BLUE  AND MIDNIGHT  BLACK, BS 6 Vehicle</t>
  </si>
  <si>
    <t>BASE PRICE</t>
  </si>
  <si>
    <t>S GST (14%)</t>
  </si>
  <si>
    <t>C GST (14%)</t>
  </si>
  <si>
    <t>CESS (15%)</t>
  </si>
  <si>
    <t>EX SHOWROOM</t>
  </si>
  <si>
    <t>TCS TAX 1%</t>
  </si>
  <si>
    <t>RTO TAX  (CORPORATE)</t>
  </si>
  <si>
    <t>INSURANCE (SELF)</t>
  </si>
  <si>
    <t>MUNICAPAL TAX (IF APPLI, PAID BY SELF) MENTIONDED
AMOUNT IS FOR AHMEDABAD ONLYTAX</t>
  </si>
  <si>
    <t>NUMBER PLATE CHARGES</t>
  </si>
  <si>
    <t>E.W. (2 YEAR 0 LAKH KM.) PACKAGE</t>
  </si>
  <si>
    <t>FASTAG CHARGES</t>
  </si>
  <si>
    <t>PASSING CHARGES</t>
  </si>
  <si>
    <t>( HDFC BANK ACCOUNT NO:-  50200015546431)</t>
  </si>
  <si>
    <t>(CODE IFSC) ( RTGS CODE:-  HDFC0000048) </t>
  </si>
  <si>
    <t>INFINIUM MOTORS PVT LTD . </t>
  </si>
  <si>
    <t xml:space="preserve"> </t>
  </si>
  <si>
    <t>VEJALPUR BRANCH, AHMEDABAD </t>
  </si>
  <si>
    <t>G.S.T. NO.        24073801631</t>
  </si>
  <si>
    <t>C.S.T. NO.        24573801631</t>
  </si>
  <si>
    <t>Service Tax NO. AAACI4684 BST 001</t>
  </si>
  <si>
    <t xml:space="preserve">SALES OFFICER : </t>
  </si>
  <si>
    <t>G.S.T. NO.        24AAACI4684B1ZW</t>
  </si>
  <si>
    <t>KRUNAL PANCHAL</t>
  </si>
  <si>
    <t>PAN CARD NO.: AAACI4884B</t>
  </si>
  <si>
    <t>Zydus Lifesciences Ltd</t>
  </si>
  <si>
    <t>Ahmedabad - Gujarat</t>
  </si>
  <si>
    <t>DATE:02/02/2023</t>
  </si>
  <si>
    <t>Toyota Model : Hyryder Hybrid – Variant G -                        ( E-cvt ) Hybrid Midnight Black Colour, BS 6 Vehicle 2023</t>
  </si>
  <si>
    <t xml:space="preserve">INSURANCE </t>
  </si>
  <si>
    <t xml:space="preserve">MUNICAPAL TAX (IF APPLI,) </t>
  </si>
  <si>
    <t>TOTAL ON ROAD PRICE</t>
  </si>
  <si>
    <t>DATE. 07/02/2023</t>
  </si>
  <si>
    <t>YASH ENGITECH PRIVATE LTD</t>
  </si>
  <si>
    <t>GUJARAT CORPORATE REGISTRATION</t>
  </si>
  <si>
    <t xml:space="preserve">Toyota Model :INNOVA  HYCROSS - ZX(O) 7 SEATER SUFFIX  : INNHA, EXTERIOR COLOUR : PLATINUM WHITE PEARL BS 6 2023 MODEL </t>
  </si>
  <si>
    <t>EX.SHOWROOM PRICE</t>
  </si>
  <si>
    <t>AMC TAX (IF APPLI)</t>
  </si>
  <si>
    <t>CHOICE NUMBER IS NOT RESPONSIBILITY OF DEALERSHIP.</t>
  </si>
  <si>
    <t>NORMAL WAITING 9 TO 12 MONTHS AND DEPENDS ON SUPPLY FROM TOYOTA.</t>
  </si>
  <si>
    <t>MR. HARIBHAI BHAGVANBHAI  PATEL</t>
  </si>
  <si>
    <t>PATEL STREET                                                                    AT &amp; POST- KOTH                                                               TAL- DHOLKA                                                                      AHMEDABAD 382240</t>
  </si>
  <si>
    <t>DATE:07/08/2023</t>
  </si>
  <si>
    <t>HP - PEOPLE'S CO-OPERATIVE BANK LTD., DHOLKA.</t>
  </si>
  <si>
    <t>Toyota Model :- Hyryder E Manual Neo Drive                       Colour : -  Cafe White   Suffix ;D22AH                                                              BS 6 Vehicle 2023</t>
  </si>
  <si>
    <t>RTO TAX  ( INDIVIDUAL)</t>
  </si>
  <si>
    <t xml:space="preserve">TCS TAX </t>
  </si>
  <si>
    <t xml:space="preserve">AMC TAX </t>
  </si>
  <si>
    <t>AMC PACKAGE</t>
  </si>
  <si>
    <t>SANJAY PILOJPARA</t>
  </si>
  <si>
    <t>DATE. 10/02/2023</t>
  </si>
  <si>
    <t>M/S SHANKUS ACME PHARMA PRIVATE LIMITED</t>
  </si>
  <si>
    <t>AHMEDABAD - GJ 01</t>
  </si>
  <si>
    <t>Toyota Model :INNOVA  HYCROSS - VX 7S PETROL HYBRID (INNHE) AUTO TRANSMISSION BS-6 MODEL</t>
  </si>
  <si>
    <t>RTO REGISTRATION AND PASSING CHARGES (CORP)</t>
  </si>
  <si>
    <t>RTO REGISTRATION AND PASSING CHARGES (CORP) INCLUDES VEHICLE REGISTRATION COST, FASTAG CHARGES, NUMBER PLATE CHARGES.</t>
  </si>
  <si>
    <t>Mr.Nikhil Rajesh Lala</t>
  </si>
  <si>
    <t>Sanathal - Ahmedabad</t>
  </si>
  <si>
    <t>DATE:17/02/2023</t>
  </si>
  <si>
    <t>Toyota Model : Hyryder Hybrid – Variant G (D22A2) -                   Hybrid Colour : Enticing Silver , BS 6 Vehicle 2023</t>
  </si>
  <si>
    <t>ACCESSORIES PACKAGE</t>
  </si>
  <si>
    <t>ADDITIONAL ACCESSORIES INCLUDES  ALL WEATHER MAT 3D, 3D BOOT MAT,MUD GUARD,DOOR EDGE PROTECTOR, CAR CUSION, FRONT BUMPER GARNISH, REAR BUMPER GARNISH, HOOD EMBLEM, SIDE STEP,DOOR SILL GUARD - ILLUMINATED, PAINT PROTECTION, UNDER BODY COATING.</t>
  </si>
  <si>
    <t>DATE. 31/05/2023</t>
  </si>
  <si>
    <t>MR.</t>
  </si>
  <si>
    <t xml:space="preserve">AHMEDABAD- GUJARAT </t>
  </si>
  <si>
    <t>Toyota Model :VELLFIRE EXECUTIVE LOUNGE HYBRID  BLACK COLOUR</t>
  </si>
  <si>
    <t>CREATIVE SURFACE PROTECTION PVT LTD</t>
  </si>
  <si>
    <t>DATE:04/03/2023</t>
  </si>
  <si>
    <t>Toyota Model : Fortuner 4x4 Attitude Black AT (FRNCB)
Chamois interior BS 6 2023 Vehicle</t>
  </si>
  <si>
    <t>INDUSIND BANK LIMITED</t>
  </si>
  <si>
    <t>DATE:01/03/2023</t>
  </si>
  <si>
    <t>Toyota Model :Models:Toyota Hyryder G- eDrive 2WD HYBRID, D22A2 Gaming Grey BS 6 Vehicle 2023</t>
  </si>
  <si>
    <t>MUNICAPAL TAX (IF APPL)</t>
  </si>
  <si>
    <t>DATE. 03/03/2023</t>
  </si>
  <si>
    <t>M/S CHIRIPAL INDUSTRIES LIMITED</t>
  </si>
  <si>
    <t xml:space="preserve">       </t>
  </si>
  <si>
    <t>Toyota Model : VELLFIRE EXECUTIVE LOUNGE HYBRID  LW  BLACK BS 6 2023 VEHICLE</t>
  </si>
  <si>
    <t>DATE. 15/05/2023</t>
  </si>
  <si>
    <t>MR.KEYUR D GANDHI</t>
  </si>
  <si>
    <t>MUMBAI - MAHARASHTRA</t>
  </si>
  <si>
    <t xml:space="preserve">Toyota Model :  VELLFIRE EXECUTIVE LOUNGE EXTERIOR : BURNING BLACK (222), SUFFIX : LY, BS 6 VEHICLE  </t>
  </si>
  <si>
    <t>CRTM CHARGES</t>
  </si>
  <si>
    <t xml:space="preserve">EXTENDED WARRANTY </t>
  </si>
  <si>
    <t>PRICE RULLING AT THE TIME OF DELIVERY SHALL BE APPLICABLE AND CHARGED.</t>
  </si>
  <si>
    <t>ROAD TAX, MUNICIPAL CORPORATION TAX (IF APPLICABLE) TO BE PAID BY CUSTOMER.</t>
  </si>
  <si>
    <t>RTO PASSING TO BE DONE BY CUSTOMER.</t>
  </si>
  <si>
    <t>CHOICE NUMBER IS SUBJECT TO AVAILIBILITY.</t>
  </si>
  <si>
    <t>DELIVERY OF THE VEHICLE IS DEPENDS ON SUPPLY FROM TOYOTA.</t>
  </si>
  <si>
    <t>EXTENDED WARRANTY PACKAGE IS 2 YEAR OR UNLIMITED KM WITH RSA</t>
  </si>
  <si>
    <t xml:space="preserve">Please make all Payment in favor of “INFINIUM MOTORS PVT. LTD.” .payable at Ahmedabad.  </t>
  </si>
  <si>
    <t>but Octroi or any other tax payable shall be charged extra.</t>
  </si>
  <si>
    <t xml:space="preserve"> OTHER TAX WILL BE EXTRA AS PER YOUR TERRITORY AREA</t>
  </si>
  <si>
    <t>MUNICIPAL LIFE TIME TAX PAYBLE FOR A REGISTRATION WHITHIN AHMEDABAD RTO REGISTRATION AUTHORITY.</t>
  </si>
  <si>
    <t xml:space="preserve">RTGS DETAILS ARE MENTION BELOW : </t>
  </si>
  <si>
    <t>DATE. 11/04/2023</t>
  </si>
  <si>
    <t>MR.AMITKUMAR JASHWANTLAL PAREKH</t>
  </si>
  <si>
    <t xml:space="preserve">Toyota Model :INNOVA  HYCROSS - VX 8 SEATER SUFFIX  : INNHF  , EXTERIOR COLOUR : SUPER  WHITE PEARL BS 6 2023 MODEL </t>
  </si>
  <si>
    <t>FASTAG &amp; NO.PLATE</t>
  </si>
  <si>
    <t>MAXI REGISTRATION IS YET TO CONFIRM FROM RTO AND TOYOTA.</t>
  </si>
  <si>
    <t>RTO TAX AND INSURANCE MAY BE VARY FOR MAXI PASSING.</t>
  </si>
  <si>
    <t>MR.KIRAN BHARATBHAI VAHONIYA</t>
  </si>
  <si>
    <t>Gandhinagar - Gujarat</t>
  </si>
  <si>
    <t>DATE:18/03/2023</t>
  </si>
  <si>
    <t xml:space="preserve">Toyota Model : Hyryder S MT (D22B7) MIDNIGHT BLACK NEO DRIVE BS 6 2023 MODEL </t>
  </si>
  <si>
    <t>RTO TAX  (INDIVIDUAL)</t>
  </si>
  <si>
    <t>CORPORATE RTO TAX , INSURANCE,  AND AMC TAX WILL BE EXTRA AS PER YOUR RAGITRATION AREA.</t>
  </si>
  <si>
    <t>GUNVANT MAHENDRABHAI THAKOR</t>
  </si>
  <si>
    <t>AHMEDABAD - Gujarat</t>
  </si>
  <si>
    <t>Toyota Model : FORTUNER 4X4 AUTOMATIC TRANSMISSION (FRNBB) ,PLATINUM PEARL WHITE, BLACK INTERIOR , BS 6 2023 MODEL</t>
  </si>
  <si>
    <t>BASIC ACCESSORIES PACKAGE</t>
  </si>
  <si>
    <t>BASIC ACCESSORIES PACKAGE INCLUDES FLOOR MAT, TRUNK MAT, AUTO FOLDING MIRROR, PAINT PROTECTION, UNDER BODY COATING,, SIDE CLADDING. MUFFLER CUTTER</t>
  </si>
  <si>
    <t>DATE. 20/03/2023</t>
  </si>
  <si>
    <t>AKASH SUMAN PIRGAL</t>
  </si>
  <si>
    <t xml:space="preserve">AHMEDABAD </t>
  </si>
  <si>
    <t xml:space="preserve">Toyota Model :INNOVA  HYCROSS - GX PETROL 8 Seat SUFFIX  : INNHJ   , EXTERIOR COLOUR : SUPER  WHITE  BS 6 2023 MODEL </t>
  </si>
  <si>
    <t>DATE. 27/03/2023</t>
  </si>
  <si>
    <t>NAVINCHANDRA AMBALAL THAKKAR</t>
  </si>
  <si>
    <t>AHMEDABAD GUJARAT</t>
  </si>
  <si>
    <t xml:space="preserve">Toyota Model :INNOVA  HYCROSS - VX  7 SEATER SUFFIX  : INNHE, EXTERIOR COLOUR : SILVER METALIC  BS 6 2023 MODEL </t>
  </si>
  <si>
    <t>ABC LIMITED</t>
  </si>
  <si>
    <t>SANAND GUJARAT</t>
  </si>
  <si>
    <t>Toyota Model :INNOVA CRYSTA GX 8 STR DIESEL BS 6 Vehicle</t>
  </si>
  <si>
    <t>STANDARD CHOICE NUMBER</t>
  </si>
  <si>
    <t>RTO PASSING CHARGES</t>
  </si>
  <si>
    <t>CHOICE NUMBER IS SUBJECT TO AVAILABILITY AND NOT UNDER RESPONSIBILITY OF DEALERSHIP.</t>
  </si>
  <si>
    <t>GOLDEN OR SILVER NUMBER CHARGES EXTRA.</t>
  </si>
  <si>
    <t>DELIVERY IS DEPENDS ON SUPPLY FROM TOYOTA MANUFACTURING PLANT.</t>
  </si>
  <si>
    <t>Toyota Model : Vellfire Executive Lounge - Hybrid BS 6 Vehicle</t>
  </si>
  <si>
    <t>DATE. 28/03/2023</t>
  </si>
  <si>
    <t>MR.RAVAL</t>
  </si>
  <si>
    <t>Toyota Model :   - Camry Hybrid BS 6 Vehicle</t>
  </si>
  <si>
    <t>M/S STANDARD CHARTERED BANK</t>
  </si>
  <si>
    <t xml:space="preserve">Toyota Model :INNOVA  HYCROSS - VX (O) 8 SEATER  : INNHD   , EXTERIOR COLOUR : BLACKISH AGEHA GF BS 6 VEHICLE </t>
  </si>
  <si>
    <t>NORMAL WAITING 24 TO 26 MONTHS AND DEPENDS ON SUPPLY FROM TOYOTA.</t>
  </si>
  <si>
    <t>RTO TAX AMOUNT INCLUDES LIFE TIME RTO TAX, FASTAG, NUMBER PLATE CHARGES.</t>
  </si>
  <si>
    <t>NANDISH DAVE</t>
  </si>
  <si>
    <t>DINESH ISHWARBHAI DESAI</t>
  </si>
  <si>
    <t>Toyota Model : INNOVA  CRYSTA  - GX, 7S SUPER WHITE BS 6 2023 VEHICLE</t>
  </si>
  <si>
    <t>DELIVERY OF VEHICLE IS DEPENDS ON SUPPLY FROM TOYOTA.</t>
  </si>
  <si>
    <t>DATE. 08/04/2023</t>
  </si>
  <si>
    <t>MR.RUSHANK ANIL AGRAWAL</t>
  </si>
  <si>
    <t>Toyota Model :INNOVA  HYCROSS - GX 7 SEATER (INNHI) PETROL, EXTERIOR : ATTITUDE BLACK, INTERIOR : BLACK , 2023 BS 6 VEHICLE</t>
  </si>
  <si>
    <t>ADDITIONAL ACCESSORRIES CHARGES EXTRA.</t>
  </si>
  <si>
    <t>ACCEOSSIES PACKAGE INCLUDES FLOOR MAT, CAR CUSHIOM, TRUNK MAT, MUD GUARD, MUFFLER CUTTER, SIDE VISOR CHHOME, DOOR EDGE PROTECTOR, FRONT + REAR UNDER RUN SET, REAR BIKE PROTECTOR, ROOF ORNAMENT, WHEEL ARC MOULDING, SIDE P MOULD CHROME, GRILL JEVEL GARNISH, WINDOW BEADING LINE, DOOR HANDLE COVER, FOG LAMP KIT, PAINT PROTECTION , UNDER BODY COATING.</t>
  </si>
  <si>
    <t>DATE. 10/04/2023</t>
  </si>
  <si>
    <t>MR. VIRAL PATEL</t>
  </si>
  <si>
    <t>Toyota Model :INNOVA  HYCROSS - ZX 7 SEATER (INNHB) PETROL HYBRID 2023 BS 6 VEHICLE</t>
  </si>
  <si>
    <t>MR.DIPAKKUMAR CHANDULAL KHAMAR</t>
  </si>
  <si>
    <t xml:space="preserve">Toyota Model :INNOVA  HYCROSS - ZX 7 SEATER SUFFIX  : INNHA  , EXTERIOR COLOUR :  BLACKISH AGEHA BS 6 2023 MODEL </t>
  </si>
  <si>
    <t>RTO TAX AND INSURANCE MAY BE VARY FOR OUTSIDE AHMEDABAD REGISTRATION</t>
  </si>
  <si>
    <t>NORMAL WAITING 18 TO 26 MONTHS AND DEPENDS ON SUPPLY FROM TOYOTA.</t>
  </si>
  <si>
    <t>DATE. 21/04/2023</t>
  </si>
  <si>
    <t>BBG INDUSTRIES LIMITED</t>
  </si>
  <si>
    <t>Toyota Model :INNOVA CRYSTA GX 7 STR (IMVVD) SUPER WHITE COLOUR MANUAL TRANSMISSION , Interior : Black Fabric DIESEL BS 6 Vehicle</t>
  </si>
  <si>
    <t>M/S ZYDUS LIFESCIENCES LIMITED</t>
  </si>
  <si>
    <t>AHMEDABAD CORPORATE REGISRATION</t>
  </si>
  <si>
    <t>AMC TAX (IF APPLICABLE)</t>
  </si>
  <si>
    <t>DATE. 07/06/2023</t>
  </si>
  <si>
    <t>MR.DEEPAKBHAI</t>
  </si>
  <si>
    <t>AHMEDABAD REGISTRATION</t>
  </si>
  <si>
    <t xml:space="preserve">TOYOTA MODEL : NEW GLANZA V AT GREY COLOUR  2023    BS 6 </t>
  </si>
  <si>
    <t>AMC  TAX</t>
  </si>
  <si>
    <t>AMC CONTRACT</t>
  </si>
  <si>
    <t>EX.WARRANTY</t>
  </si>
  <si>
    <t>IF ANY OFFER IS GIVEN , IT WILL BE ON ON-ROAD PRICE</t>
  </si>
  <si>
    <t>ADDITIONAL ACCESSORIES CHARGES EXTRA.</t>
  </si>
  <si>
    <t>DATE. 24/04/2023</t>
  </si>
  <si>
    <t>MR.SATYAM KIRITKUMAR TRIVEDI</t>
  </si>
  <si>
    <t>Model : Toyota Hilux (HLXH0), HIGH AT, BS 6 Vehicle , Exterior : Emotional Red , Interior : Black</t>
  </si>
  <si>
    <r>
      <rPr>
        <b/>
        <sz val="12"/>
        <rFont val="Arial"/>
      </rPr>
      <t xml:space="preserve">ACCESSOIRES                                                                  </t>
    </r>
    <r>
      <rPr>
        <b/>
        <sz val="10"/>
        <rFont val="Arial"/>
      </rPr>
      <t>(TL1 Canopy Sliding Windows Painted with WoodenPacking)</t>
    </r>
  </si>
  <si>
    <t>ACCESSORIES PARTS ARE SUBJECT TO AVAILABILITY AND DEPENDS ON SUPPLY FROM O.E.M</t>
  </si>
  <si>
    <t>DATE. 25/04/2023</t>
  </si>
  <si>
    <t>M/S TORRENT GAS PVT LTD</t>
  </si>
  <si>
    <t xml:space="preserve">600, TAPOVAN, AMBAWAD, AHMEDABAD </t>
  </si>
  <si>
    <t>CORPORATE REGISTRATION</t>
  </si>
  <si>
    <t>Toyota Model :INNOVA CRYSTA GX 8 STR (IMVVC) SUPER WHITE COLOUR MANUAL TRANSMISSION , Interior : Black Fabric DIESEL BS 6 Vehicle</t>
  </si>
  <si>
    <t>MR.HIRENKUMAR NANDKISHOR VYAS</t>
  </si>
  <si>
    <t>Toyota Model :INNOVA  HYCROSS - VX (O) 7 SEATER  : INNHC , EXTERIOR COLOUR : PEARL WHITE BS 6 2023 VEHICLE</t>
  </si>
  <si>
    <t xml:space="preserve">NET PAYABLE </t>
  </si>
  <si>
    <t>EMI (36 MONTHS) X INR 52708.33</t>
  </si>
  <si>
    <t>DOWN PAYMENT</t>
  </si>
  <si>
    <t>NET PAYABLE AMOUNT</t>
  </si>
  <si>
    <t>SPECIAL DISCOUNT</t>
  </si>
  <si>
    <t>ON ROAD PRICE</t>
  </si>
  <si>
    <t>ACCESSORIES BENEFIT OF 1,50,000/-  INR</t>
  </si>
  <si>
    <t>GENEXT STEEL LTD</t>
  </si>
  <si>
    <t>BAGODARA  - AHMEDABAD -                                           CORPORATE REGISTRATION</t>
  </si>
  <si>
    <t>DATE:29/04/2023</t>
  </si>
  <si>
    <t>Toyota Model : FORTUNER 4X2 AUTOMATIC TRANSMISSION (FRNBD) ,PLATINUM PEARL WHITE, CHAMOIS INTERIOR , BS 6 2023 MODEL</t>
  </si>
  <si>
    <t>Municipal tax (if any) pay self by customer side.</t>
  </si>
  <si>
    <t>DATE. 29/04/2023</t>
  </si>
  <si>
    <t>BAJAJ STEEL INDUSTRIES PVT LTD</t>
  </si>
  <si>
    <t xml:space="preserve"> AHMEDABAD </t>
  </si>
  <si>
    <t>SANJAY GAJJAR</t>
  </si>
  <si>
    <t>Mr.Nipun Kedia</t>
  </si>
  <si>
    <t>Ahmedabad</t>
  </si>
  <si>
    <t>DATE:02/05/2023</t>
  </si>
  <si>
    <t>TOYOTA  MODEL - HYRYDER NEO DRIVE V MT AWD</t>
  </si>
  <si>
    <t>MR.GUNJAN RAMESHCHANDRA SOLANKI</t>
  </si>
  <si>
    <t>DATE:03/05/2023</t>
  </si>
  <si>
    <t xml:space="preserve">Toyota Model : Fortuner Legender 4X2 Automatic Transmission, Exterior : White Pearl &amp; Att. Black, Interior : Black &amp; Maroon BS 6 Vehicle </t>
  </si>
  <si>
    <t>DATE. 29/05/2023</t>
  </si>
  <si>
    <t>M/S CERA SANITARYWARE LIMITED</t>
  </si>
  <si>
    <t>MEHSANA GUJARAT GJ02</t>
  </si>
  <si>
    <t xml:space="preserve">                                                            </t>
  </si>
  <si>
    <t>Toyota Model :INNOVA CRYSTA GX MT,  7S BLACK, SUPER WHITE  (IMVVD) BS 6 2023 MODEL</t>
  </si>
  <si>
    <t xml:space="preserve">FASTAG </t>
  </si>
  <si>
    <t>NUMBER PLATE</t>
  </si>
  <si>
    <t>BASIC ACCESSORIES PACKAGE INCLUDES MATTING MUDGUARD, TRUNK MAT,</t>
  </si>
  <si>
    <t>DATE. 12/05/2023</t>
  </si>
  <si>
    <t>CHANDRAKANT VASOYA</t>
  </si>
  <si>
    <t xml:space="preserve">Toyota Model :INNOVA  HYCROSS - ZX (O) 7 SEATER SUFFIX  : INNHA  , EXTERIOR COLOUR : PEARL  WHITE  BS 6 </t>
  </si>
  <si>
    <t xml:space="preserve">DELIVERY OF VEHICLE IS DEPENDS ON SUPPLY FROM TOYOTA </t>
  </si>
  <si>
    <t>SAHILSHIROYA</t>
  </si>
  <si>
    <t>MRS.DHANALAXMIBEN PRABHUDAS SOLANKI</t>
  </si>
  <si>
    <t>DATE:05/05/2023</t>
  </si>
  <si>
    <t xml:space="preserve">TOYOTA  MODEL - URBAN CRUISER HYRYDER  V MT 2WD MHV CAFE WHITE BS 6 2023 MODEL </t>
  </si>
  <si>
    <t>MR.BHAWANBHAI MANJIBHAI PATEL</t>
  </si>
  <si>
    <t>DATE:06/05/2023</t>
  </si>
  <si>
    <t>TOYOTA  MODEL - URBAN CRUISER HYRYDERS AT NEO DRIVE CAFE WHITE COLOUR BS 6 2023 MODEL D22AF</t>
  </si>
  <si>
    <t xml:space="preserve">MR.PARBHUDAS KISHOREDAS TOBACCO PRODUCTS PVT LTD
</t>
  </si>
  <si>
    <t>Ahmedabad Corporate Registration</t>
  </si>
  <si>
    <t>DATE:10/05/2023</t>
  </si>
  <si>
    <t xml:space="preserve">TOYOTA  MODEL - HYRYDER NEO DRIVE V - e-cvt, Hybrid, Cafe white colour , BS 6 vehicle </t>
  </si>
  <si>
    <t>OFFICIAL WAITING PERIOD FOR HYBRID VEHICLE  IS 18 - 20 MONTHS &amp; DEPENDS ON MODEL COLOUR SUPPLY</t>
  </si>
  <si>
    <t>MR.FNB PACKAGING PRIVATE LIMITED</t>
  </si>
  <si>
    <t>DATE:30/06/2023</t>
  </si>
  <si>
    <t xml:space="preserve">Toyota Model : Fortuner 4X2 Automatic Transmission, Exterior : Super White  , Interior : Black , Suffix : FRNBD DIESEL BS 6 Vehicle 2023 </t>
  </si>
  <si>
    <t>INSURANCE  (1+2)</t>
  </si>
  <si>
    <t>EXTENDED WARRANTY (5 YEAR OR 1L KM)</t>
  </si>
  <si>
    <t>SMILE PACKAGE (2 YEAR OR 20000 KM)</t>
  </si>
  <si>
    <t>NORMAL WAITING PERIOD IS 45 TO 60 DAYS AND DEPEDNS ON SELECTION OF MODEL &amp; COLOUR</t>
  </si>
  <si>
    <t>PASSING OF VEHICLE IS DEPENDS ON VALID DOCUMENTATION WHICH ARE TO BE SUBMMITED BY THE CUSTOMER.</t>
  </si>
  <si>
    <t>PICTURE SHOWN IN PROFORMA INVOICE IS ONLY FOR DEMO, ACTUAL PRODUCT SPECIFICATIONS MIGHT BE CHANGED</t>
  </si>
  <si>
    <t xml:space="preserve">Mr.Rakesh Surendragiri Goswami
</t>
  </si>
  <si>
    <t>RURAL REGISTRATION</t>
  </si>
  <si>
    <t>DATE:11/05/2023</t>
  </si>
  <si>
    <t xml:space="preserve">Toyota Model : Fortuner 4X2 Automatic Transmission,   FRNBD : Super White , Interior : Black BS 6 Vehicle </t>
  </si>
  <si>
    <t>Waiting period of vehicle might be change if customer name change from original booking name.</t>
  </si>
  <si>
    <t>MR.KAUSHAL VINODKUMAR AGRAWAL</t>
  </si>
  <si>
    <t>DATE:13/05/2023</t>
  </si>
  <si>
    <t>Toyota Model : FORTUNER 4WD AUTOMATIC TRANSMISSION (FRNBB) ,PLATINUM PEARL WHITE, BLACK INTERIOR , BS 6 2023 MODEL</t>
  </si>
  <si>
    <t>MR.MASENGJI KALAJI SOLANKI</t>
  </si>
  <si>
    <t>BANASKANTHA GUJARAT</t>
  </si>
  <si>
    <t>Toyota Model :INNOVA CRYSTA ZX 7 STR DIESEL BS 6 Vehicle SUPER WHITE COLOUR BLACK INTERIOR</t>
  </si>
  <si>
    <t>MR. AMIT</t>
  </si>
  <si>
    <t>AHMEDABAD  - INDIVIDUAL - BH REGISTRATION</t>
  </si>
  <si>
    <t xml:space="preserve">Toyota Model :INNOVA  HYCROSS - VX(O)  8 Seater - Fuel Type : Petrol Hybrid, SUFFIX  :  INNHD   , EXTERIOR COLOUR : SUPER  WHITE (040)                   BS 6 2023 MODEL </t>
  </si>
  <si>
    <t>BH REGISTRATION TAX (FOR 2 YEARS)</t>
  </si>
  <si>
    <t>FASTAG</t>
  </si>
  <si>
    <t>DELIVERY OF VEHICLE IS DEPENDS ON SUPPLY FROM TOYOTA PLANT.</t>
  </si>
  <si>
    <t>NORMAL WAITING PERIOD IS 24-26 MONTHS</t>
  </si>
  <si>
    <t>DATE. 17/05/2023</t>
  </si>
  <si>
    <t>MRS.PUJA RISHABH BHATT</t>
  </si>
  <si>
    <t>AHMEDABAD RURAL</t>
  </si>
  <si>
    <t>Toyota Model :  “URBAN CRUISER HYRYDER  :E MT HYBRID (D22AH) ,        EXTERIOR  SPORTIN RED SINGLE TONE   BS 6 VEHICLE 2023</t>
  </si>
  <si>
    <t>RTO TAX (INDIVIDUAL)</t>
  </si>
  <si>
    <t>NO PLATE</t>
  </si>
  <si>
    <t>AMC TAX (IF APPL)</t>
  </si>
  <si>
    <t>ON ROAD TOTAL</t>
  </si>
  <si>
    <t>ADDITIONAL ACCESSORIES CHARGABLE</t>
  </si>
  <si>
    <t>MR.KARAN MISTRI</t>
  </si>
  <si>
    <t>GANDHINAGAR REGISTRATION</t>
  </si>
  <si>
    <t>DATE:17/05/2023</t>
  </si>
  <si>
    <t xml:space="preserve">Toyota Model : Fortuner Legender 4X4 Automatic Transmission, Exterior : White Pearl &amp; Att. Black, Interior : Black &amp; Maroon BS 6 Vehicle </t>
  </si>
  <si>
    <t>OUTSIDE AHMEDABAD RTO PASSING WILL BE SELF OR CHARGABLE.</t>
  </si>
  <si>
    <t>DATE. 18/05/2023</t>
  </si>
  <si>
    <t>Toyota Model :INNOVA CRYSTA  ZX 7 STR MT DIESEL BS 6  Super white Colour</t>
  </si>
  <si>
    <t xml:space="preserve">MUNICAPAL TAX (IF APPL) </t>
  </si>
  <si>
    <t>MR.GOVIND RAMESHBHAI PRAJAPATI</t>
  </si>
  <si>
    <t>AHMEDABAD GJ 27</t>
  </si>
  <si>
    <t xml:space="preserve">Toyota Model : Fortuner 4X2 Automatic Transmission, Exterior : Super White , Interior : Chamois BS 6 Vehicle </t>
  </si>
  <si>
    <t>PRIYANK MEHUL SHAH</t>
  </si>
  <si>
    <t>DATE:22/05/2023</t>
  </si>
  <si>
    <t xml:space="preserve">Toyota Model : Fortuner 4X2 Automatic Transmission, Exterior : ATTITUDE BLACK , Interior : Black BS 6 Vehicle </t>
  </si>
  <si>
    <t>NILESH PATEL</t>
  </si>
  <si>
    <t>DATE. 22/05/2023</t>
  </si>
  <si>
    <t>MR.MUKESHBHAI YADAV</t>
  </si>
  <si>
    <t>Toyota Model : INNOVA  CRYSTA  - GX, 7S COLOUR : SUPER WHITE BS 6 2023 VEHICLE</t>
  </si>
  <si>
    <t>LESS BOOKING AMOUNT</t>
  </si>
  <si>
    <t>LESS LOAN AMOUNT</t>
  </si>
  <si>
    <t>REMAINING PAYMENT</t>
  </si>
  <si>
    <t>ANUJ NARAIN MATHUR</t>
  </si>
  <si>
    <t>MAHARASHTRA REGISTRATION</t>
  </si>
  <si>
    <t>ACCESSORIES PROFORMA</t>
  </si>
  <si>
    <t>Toyota Model :INNOVA  HYCROSS - VX(O) 8S HYBRID SUPER WHITE BS 6 2023 VEHICLE</t>
  </si>
  <si>
    <t>FLOOR MAT 3D</t>
  </si>
  <si>
    <t>MUD GUARD</t>
  </si>
  <si>
    <t>TRUNK MAT RUBBER LOW</t>
  </si>
  <si>
    <t>ORVM GARNISH</t>
  </si>
  <si>
    <t>SIDE P MOULD CHROME</t>
  </si>
  <si>
    <t>BUMPER CORNER PROTECTOR W/CHROME</t>
  </si>
  <si>
    <t>DOOR EDGE PROTECTOR</t>
  </si>
  <si>
    <t xml:space="preserve">SEAT COVER ART LEATHER </t>
  </si>
  <si>
    <t>AIR PURIFIER</t>
  </si>
  <si>
    <t>TOTAL PRICE</t>
  </si>
  <si>
    <t>(SUGGESTED ADD ON ACCESSORIES)</t>
  </si>
  <si>
    <t>CAR COVER STD</t>
  </si>
  <si>
    <t>REAR BIKE PROTECTOR</t>
  </si>
  <si>
    <t>UNDER BODY PROTECTION</t>
  </si>
  <si>
    <t>PAINT PROTECTION  (1 + 2)</t>
  </si>
  <si>
    <t>FRONT UNDER RUN</t>
  </si>
  <si>
    <t>REAR UNDER RUN</t>
  </si>
  <si>
    <t>MUFFLER CUTTER</t>
  </si>
  <si>
    <t>MR.JAGAMALBHAI BHARWAD</t>
  </si>
  <si>
    <t>DATE:23/05/2023</t>
  </si>
  <si>
    <t>TOYOTA  MODEL - URBAN CRUISER HYRYDER G MT CNG  BS 6 2023 MODEL D22C3</t>
  </si>
  <si>
    <t>Toyota Model : VELLFIRE EXECUTIVE LOUNGE HYBRID  BLACK COLOUR</t>
  </si>
  <si>
    <t>Ext. Warranty 2 Years / Unlimited Km &amp;                    Includes RSA</t>
  </si>
  <si>
    <t>TOTAL  PRICE</t>
  </si>
  <si>
    <t>DATE. 24/05/2023</t>
  </si>
  <si>
    <t>MR.KAUSHIKBHAI PANCHAL</t>
  </si>
  <si>
    <t>RURAL  REGISTRATION</t>
  </si>
  <si>
    <t>Toyota Model :INNOVA CRYSTA ZX 7 STR DIESEL BS 6 Vehicle Attitude Black BS 6 Vehicle</t>
  </si>
  <si>
    <t>DATE. 23/05/2023</t>
  </si>
  <si>
    <t>DIGANBAR LALASAHEB NIGADE</t>
  </si>
  <si>
    <t>Toyota Model : TOYOTA URBAN CRUISER  HYRYDER G MT CAFE WHITE</t>
  </si>
  <si>
    <t xml:space="preserve">PASSING  </t>
  </si>
  <si>
    <t>ACCESSOIRES</t>
  </si>
  <si>
    <t>SANJAY</t>
  </si>
  <si>
    <t>MR.VIPULBHAI GAJJAR</t>
  </si>
  <si>
    <t>DATE:25/05/2023</t>
  </si>
  <si>
    <t xml:space="preserve">Toyota Model : Fortuner 4X4 Automatic Transmission,  BS 6 Vehicle </t>
  </si>
  <si>
    <t>MR. HAPAN RAJ SONI</t>
  </si>
  <si>
    <t>DATE:31/07/2023</t>
  </si>
  <si>
    <t>Toyota Model : FORTUNER 4X2 MANUALTRANSMISSION  BS 6 Vehicle ,                                                                  COLOURE  ; PEARL WHITE INTERIOR - BLACK</t>
  </si>
  <si>
    <t>DATE. 25/05/2023</t>
  </si>
  <si>
    <t>MR.HEMANGBHAI GAJJAR</t>
  </si>
  <si>
    <t xml:space="preserve">Toyota Model :   - Camry Hybrid BS 6 Vehicle Metal stream </t>
  </si>
  <si>
    <t>DATE. 03/06/2023</t>
  </si>
  <si>
    <t>ILIYAZ GULABAHMED MEMON</t>
  </si>
  <si>
    <t>Toyota Model :INNOVA CRYSTA GX 7 STR DIESEL BS 6 Vehicle SILVER COLOUR</t>
  </si>
  <si>
    <t>MR.VARUN H PATEL</t>
  </si>
  <si>
    <t>GANDHINAGAR RURAL</t>
  </si>
  <si>
    <t xml:space="preserve">Toyota Model :   - Camry Hybrid BS 6 Vehicle Attitude black BS 6 2023 Model </t>
  </si>
  <si>
    <t>AMC TAX IF APPLICABLE PAY SELF</t>
  </si>
  <si>
    <t>DATE. 17/06/2023</t>
  </si>
  <si>
    <t>MR. KAUSHIKKUMAR H PATEL</t>
  </si>
  <si>
    <t xml:space="preserve">Toyota Model :INNOVA  HYCROSS - ZX 7 SEATER  PETROL SUFFIX  : INNHB, EXTERIOR COLOUR : PEARL WHITE  BS 6 2023 MODEL  </t>
  </si>
  <si>
    <t xml:space="preserve">AMC CONTRACT </t>
  </si>
  <si>
    <t>VALID 80(G) FORM IS REQUIRED FOR TRUST INDIVIDUAL RTO REGISTRATION</t>
  </si>
  <si>
    <t>SAHIL SIROYA</t>
  </si>
  <si>
    <t>DATE. 21/06/2023</t>
  </si>
  <si>
    <t>MR.PATEL RASIKBHAI</t>
  </si>
  <si>
    <t>VIRAMGAM</t>
  </si>
  <si>
    <r>
      <rPr>
        <b/>
        <sz val="11"/>
        <rFont val="Arial"/>
      </rPr>
      <t>Model :INNOVA</t>
    </r>
    <r>
      <rPr>
        <b/>
        <u/>
        <sz val="11"/>
        <rFont val="Arial"/>
      </rPr>
      <t xml:space="preserve"> CRYSTA  (GX)  8 SEATER DIESEL MANUAL</t>
    </r>
    <r>
      <rPr>
        <b/>
        <sz val="11"/>
        <rFont val="Arial"/>
      </rPr>
      <t xml:space="preserve">  BS 6 SUPER WHITE COLOUR </t>
    </r>
  </si>
  <si>
    <t xml:space="preserve">SANJAY </t>
  </si>
  <si>
    <t>DATE. 10/06/2023</t>
  </si>
  <si>
    <t>MR.BIJALBEN N PATEL</t>
  </si>
  <si>
    <t>RURAL GUJARAT AHMEDABAD</t>
  </si>
  <si>
    <t>Toyota Model :INNOVA CRYSTA GX 7 STR DIESEL BS 6 Vehicle PEARL WHITE COLOUR BLACK INTERIOR</t>
  </si>
  <si>
    <t>MR.SHRIKANT NAYAK</t>
  </si>
  <si>
    <t xml:space="preserve"> GUJARAT AHMEDABAD</t>
  </si>
  <si>
    <t>Toyota Model :INNOVA CRYSTA GX 7 STR DIESEL BS 6 Vehicle SUPER WHITE COLOUR BLACK INTERIOR 2023</t>
  </si>
  <si>
    <t>DATE. 22/06/2023</t>
  </si>
  <si>
    <t>HARDIK MAMTORA</t>
  </si>
  <si>
    <t xml:space="preserve">Toyota Model :INNOVA  HYCROSS - ZX(O) 7 SEATER SUFFIX  : INNHA, EXTERIOR COLOUR :  SILVER METALIC  BS 6 2023 MODEL </t>
  </si>
  <si>
    <t xml:space="preserve">                                                                                                                                                   WALKIN REGISTER JUNE-2023</t>
  </si>
  <si>
    <t xml:space="preserve">PRAKASH NAKIYA </t>
  </si>
  <si>
    <t xml:space="preserve">HYRYDER </t>
  </si>
  <si>
    <t>HARSH MODI</t>
  </si>
  <si>
    <t>NITIN SHAH</t>
  </si>
  <si>
    <t xml:space="preserve">FORTUNER </t>
  </si>
  <si>
    <t>POSTPONED</t>
  </si>
  <si>
    <t>DR.MUKUL JAIN</t>
  </si>
  <si>
    <t>AUGUST PLAN</t>
  </si>
  <si>
    <t>YATRIK DAVE</t>
  </si>
  <si>
    <t>HYCROSS</t>
  </si>
  <si>
    <t>AMIT PATADIYA</t>
  </si>
  <si>
    <t xml:space="preserve">ANAL PATEL  </t>
  </si>
  <si>
    <t xml:space="preserve">INNOVA CRYSTA </t>
  </si>
  <si>
    <t xml:space="preserve">RANA SHAKTIRAJ SINH </t>
  </si>
  <si>
    <t xml:space="preserve">JARJISH MEMON </t>
  </si>
  <si>
    <t>DIYAN VAGHELA</t>
  </si>
  <si>
    <t xml:space="preserve">KASTURJI MALI  </t>
  </si>
  <si>
    <t xml:space="preserve">KALPESH PANCHAL </t>
  </si>
  <si>
    <t>CAMRY</t>
  </si>
  <si>
    <t>PURCHASED BMW</t>
  </si>
  <si>
    <t>JASMIN SHAH</t>
  </si>
  <si>
    <t>ARYAN PATEL</t>
  </si>
  <si>
    <t>VISHNU THAKOR</t>
  </si>
  <si>
    <t xml:space="preserve">MANISH PATEL </t>
  </si>
  <si>
    <t>RAVI BHANUSHALI</t>
  </si>
  <si>
    <t>DILIP JOSHAF</t>
  </si>
  <si>
    <t>KETAN PATADIYA</t>
  </si>
  <si>
    <t xml:space="preserve">PARIN MODI </t>
  </si>
  <si>
    <t xml:space="preserve">MEET PATEL </t>
  </si>
  <si>
    <t xml:space="preserve">NISHITBHAI </t>
  </si>
  <si>
    <t>NOT RESPONDIG</t>
  </si>
  <si>
    <t>DHAVAL SHAH</t>
  </si>
  <si>
    <t>RUSHAB KAPADIYA</t>
  </si>
  <si>
    <t>D G KOROT</t>
  </si>
  <si>
    <t>KARAN PATEL</t>
  </si>
  <si>
    <t>Toyota Model : FORTUNER 4X2 AT SUPER WHITE CHAMOIS INTERIOR</t>
  </si>
  <si>
    <t>INSURANCE (1+3) ESSENTIAL COVER</t>
  </si>
  <si>
    <t>DATE. 23/06/2023</t>
  </si>
  <si>
    <t>MR.MANAV MANISHBHAI DOSHI</t>
  </si>
  <si>
    <t xml:space="preserve">TOYOTA MODEL : NEW GLANZA G MT GAMING GREY COLOUR  2023    BS 6 </t>
  </si>
  <si>
    <t>LESS SPECIAL DISCOUNT</t>
  </si>
  <si>
    <t>MR.NITINBHAI PATEL</t>
  </si>
  <si>
    <t>Toyota Model :  “URBAN CRUISER HYRYDER G eDrive 2WD HYBRID, SUFFIX : D22A8 EXTERIOR : MIDNIGHT BLACK  , BS 6 2023 VEHICLE</t>
  </si>
  <si>
    <t>EXTENDED WARRANTY (2YEAR OR 1L KM)</t>
  </si>
  <si>
    <t>AMC PACKAGE (2 YEAR OR 20,000 KM)</t>
  </si>
  <si>
    <t>CHOICE NUMBER IS SUBJECT TO AVAILABILITY</t>
  </si>
  <si>
    <t>F</t>
  </si>
  <si>
    <t>MR.SURAJRAJ</t>
  </si>
  <si>
    <t>DATE:26/06/2023</t>
  </si>
  <si>
    <t xml:space="preserve">Toyota Model : Fortuner 4X2 Manual Transmission, Suffix : FRNBC Exterior :   Attitide Black , Interior : Black BS 6 Vehicle 2023 </t>
  </si>
  <si>
    <t>EXTENDED WARRANTY(TOTAL 5 YEAR OR 1L KM)</t>
  </si>
  <si>
    <t>SMILE PACKAGE (3 YEAR  OR 30K KM)</t>
  </si>
  <si>
    <t>PARTH GOPALBHAI PATEL</t>
  </si>
  <si>
    <t>Toyota Model : INNOVA CRYSTA VX 8 STR DIESEL BS 6 Vehicle</t>
  </si>
  <si>
    <t>M/S.CADILA PHARMACEUTICALS LIMITED</t>
  </si>
  <si>
    <t xml:space="preserve">CORPORATE REGISTRATION - RURAL </t>
  </si>
  <si>
    <t xml:space="preserve">SARKHEJ - DHOKA ROAD AHMEDABAD </t>
  </si>
  <si>
    <t>DATE:03/07/2023</t>
  </si>
  <si>
    <t xml:space="preserve">Toyota Model : Fortuner GR - S , Exterior : Pearl White, 4X4  Automatic Transmission , Interior : Black,  Fuel Type : Diesel ,BS 6 Vehicle 2023 Model </t>
  </si>
  <si>
    <t>HSRP NUMBER PLATE &amp; FASTAG CHARGES</t>
  </si>
  <si>
    <t>SELF</t>
  </si>
  <si>
    <t>STANDARD CHOICE NUMBER CHARGES</t>
  </si>
  <si>
    <t>ACCESSORIES PACKAGE (PREMIUM+ ESSENTIAL + BASIC)</t>
  </si>
  <si>
    <t>ACCESSORIES PACKAGE INCLUDES PREMIUM PLUS+ ESSENTIAL+ BASIC PACKAGE</t>
  </si>
  <si>
    <t>M/S ZENITH APEX PRIVATE LIMITED</t>
  </si>
  <si>
    <t xml:space="preserve">DHOLKA </t>
  </si>
  <si>
    <t>DATE:05/07/2023</t>
  </si>
  <si>
    <t xml:space="preserve">Toyota Model : Fortuner 4X4 Manual Transmission,      Suffix : FRNBA                                                                      Exterior :   ATTITUDE BLACK ,                                    Interior : Black                                                                       BS 6  DIESEL Vehicle 2023 </t>
  </si>
  <si>
    <t>AMC IF APPLICABLE</t>
  </si>
  <si>
    <t>EXTENDEN WARRANTY</t>
  </si>
  <si>
    <t>SMILE PACKAGE ( 2 YEAR OR 20000 KM )</t>
  </si>
  <si>
    <t>ACCEDDORIES PACKAGE</t>
  </si>
  <si>
    <t>NUMBER PLATE FASTAG CHARGES</t>
  </si>
  <si>
    <t xml:space="preserve">SANJAY GAJJAR </t>
  </si>
  <si>
    <t>MR. NITINBHAI PATEL</t>
  </si>
  <si>
    <t>DATE:19/07/2023</t>
  </si>
  <si>
    <t xml:space="preserve">Toyota Model :Models:Toyota Hyryder Hybrid –V Automatic Petrol Cafe White
</t>
  </si>
  <si>
    <t>AMC CONTRACT (2 YEAR OR 20000KM)</t>
  </si>
  <si>
    <t xml:space="preserve">OFFICICAL WAITING PERIOD IS 18 TO 20 MONTHS </t>
  </si>
  <si>
    <t>DATE. 06/07/2023</t>
  </si>
  <si>
    <t>MR.XYZ</t>
  </si>
  <si>
    <t xml:space="preserve">Toyota Model :INNOVA  HYCROSS - ZX 7 SEATER ,           SUFFIX  : INNHB, EXTERIOR COLOUR : PLATINUM WHITE PEARL BS 6 2023 MODEL </t>
  </si>
  <si>
    <t>ACCESSORIES PACAKGE</t>
  </si>
  <si>
    <t>DATE. 05/07/2023</t>
  </si>
  <si>
    <t>DINESH SOLANKI</t>
  </si>
  <si>
    <t>Toyota Model :INNOVA CRYSTA GX 7 STR DIESEL BS 6 Vehicle PEARL WHITE</t>
  </si>
  <si>
    <t xml:space="preserve">Toyota Model :INNOVA  HYCROSS - VX(O) 7 SEATER ,           SUFFIX  : INNHC, EXTERIOR COLOUR : PLATINUM WHITE PEARL BS 6 2023 MODEL </t>
  </si>
  <si>
    <t>MR.HITESH BHAI</t>
  </si>
  <si>
    <t>SURENDRANAGAR</t>
  </si>
  <si>
    <t>DATE:06/07/2023</t>
  </si>
  <si>
    <t xml:space="preserve">Toyota Model : Fortuner 4X4 Automatic Transmission, Exterior : Super White  , Interior : Black , Suffix : FRNBD DIESEL BS 6 Vehicle 2023 </t>
  </si>
  <si>
    <t xml:space="preserve">MR.HIMANSHUBHAI MANJIBHAI PATEL
</t>
  </si>
  <si>
    <t>DATE:07/07/2023</t>
  </si>
  <si>
    <t>Toyota Model : Fortuner 4X2 Automatic Transmission,  FRNBD
Exterior : Platinum White Pearl , Interior : Black BS 6 Vehicle 2023</t>
  </si>
  <si>
    <t xml:space="preserve">   </t>
  </si>
  <si>
    <t>MUNICIPAL TAX (IF APPL)</t>
  </si>
  <si>
    <t>EXTEDNED WARRANTY (5 YEAR OR 1.5 L KM)</t>
  </si>
  <si>
    <t>SMILE PACKAGE ( 3 YEAR OR 30 K KM)</t>
  </si>
  <si>
    <t>DATE. 07/07/2023</t>
  </si>
  <si>
    <t>MR.NARENDRASINGH CHOUHAN</t>
  </si>
  <si>
    <t xml:space="preserve">Toyota Model :INNOVA CRYSTA GX 8 STR DIESEL BS 6 , SUFFIX : IMVVXVehicle SUPER WHITE COLOUR </t>
  </si>
  <si>
    <t>MAXI REGISTRATION</t>
  </si>
  <si>
    <t>MAXI PASSING WILL BE SELF BY CUSTOMER</t>
  </si>
  <si>
    <t>DATE. 11/07/2023</t>
  </si>
  <si>
    <t>MR.SWI NIPUL PATEL</t>
  </si>
  <si>
    <t>Toyota Model :INNOVA CRYSTA VX  7 STR SILVER METALIC ,COLOUR, BLACK INTERIOR  DIESEL BS 6 Vehicle</t>
  </si>
  <si>
    <t>OFFICIAL WAITING PERIOD IS 5 TO 6 MONTHS DEPENDS ON SUPPLY FROM TKM</t>
  </si>
  <si>
    <t>Lessee: JUKI INDIA PVT LTD.
Lessor: ORIX Leasing and Financial Services India Limited Corporate Registration - Ahmedabad</t>
  </si>
  <si>
    <t>DATE :  17/07/2023</t>
  </si>
  <si>
    <t xml:space="preserve">Toyota Model : Innova crysta GX 7 seater Platinum Phite Pearl Diesel . IMVVD BS 6 Ph-2 compliance- 2023 Vehicle
</t>
  </si>
  <si>
    <t>CESS (20%)</t>
  </si>
  <si>
    <t>RTO TAX  (Corporate)</t>
  </si>
  <si>
    <t>OFFICICAL WAITING PERIOD IS 5 to 7 montha</t>
  </si>
  <si>
    <t xml:space="preserve">MR. SATYAM TRIVEDI </t>
  </si>
  <si>
    <t>DATE:14/07/2023</t>
  </si>
  <si>
    <t xml:space="preserve">Toyota Model : HILUX 4X4 AUTO , SUFFIX : HLXH0 , EXTERIOR COLOUR : EMOTIONAL RED, BS 6 DIESEL VEHICLE 
</t>
  </si>
  <si>
    <t>SGST (14%)</t>
  </si>
  <si>
    <t>CGST (14%)</t>
  </si>
  <si>
    <t>CESS (22%)</t>
  </si>
  <si>
    <t>EX SHOWROOM PRICE</t>
  </si>
  <si>
    <t>ACCESSIRIES CHARGES*</t>
  </si>
  <si>
    <t>PRICE APPLICABLE AT TIME OF DELIVERY &amp; DISCOUNT WILL BE ADJUST IN RTO AND INSURANCE AMOUNT.</t>
  </si>
  <si>
    <t>ACCESSORIES CHARGES INCLUDES CANOPY ,  LUXURY INTERIOR KIT FOR CANOPY , &amp;  AIR CONDITIONING SYSTEM *</t>
  </si>
  <si>
    <t>ACCESSORIES ARE SUBJECT TO AVAILIBILITY</t>
  </si>
  <si>
    <t>DATE. 17/07/2023</t>
  </si>
  <si>
    <t>M/S Zydus Healthcare Ltd. </t>
  </si>
  <si>
    <t>Vatva, Ahmedabad</t>
  </si>
  <si>
    <t>RTO TAX  ( CORPORATE )</t>
  </si>
  <si>
    <t>TCS TAX (1%)</t>
  </si>
  <si>
    <t>EXTENDED WARRANTY (2 YR OR 0 L  KM)</t>
  </si>
  <si>
    <t>AMC PACKAGE (2 YR OR 20,000 Km)</t>
  </si>
  <si>
    <t>REQUIRED ACCESSORIES PACKAGE</t>
  </si>
  <si>
    <t>RTGS DETAILS ARE MENTION BELOW :</t>
  </si>
  <si>
    <t>ALLEN CAREER INSTITUTE - AHMEDABAD</t>
  </si>
  <si>
    <t>DATE :  18/07/2023</t>
  </si>
  <si>
    <t xml:space="preserve">Toyota Model : Innova crysta GX 8 seater Super white  Diesel . IMVVC BS 6 - 2023 Vehicle
</t>
  </si>
  <si>
    <t>Type Of Registration</t>
  </si>
  <si>
    <t>INNOVA CRYSTA  (Corporate)</t>
  </si>
  <si>
    <t>INVOICE AMT</t>
  </si>
  <si>
    <t>Taxable _Amt (Basic)</t>
  </si>
  <si>
    <t>LST Tax</t>
  </si>
  <si>
    <t>Reg_Fee</t>
  </si>
  <si>
    <t>TEMP.FEES</t>
  </si>
  <si>
    <t>Hpa</t>
  </si>
  <si>
    <t>Cpi\CFA</t>
  </si>
  <si>
    <t xml:space="preserve">Miscellaneous Charges </t>
  </si>
  <si>
    <t>RC BOOK FEES/P.COPY FEES FOR TAXI</t>
  </si>
  <si>
    <t>Total</t>
  </si>
  <si>
    <t>Pvt Car Innova, Fortuner &amp; Altis Petrol (1.8)</t>
  </si>
  <si>
    <t>Particulars</t>
  </si>
  <si>
    <t>Options</t>
  </si>
  <si>
    <t>Premium</t>
  </si>
  <si>
    <t>X-Showrrom With Handling Charges</t>
  </si>
  <si>
    <t>RTO Tax - IF Corporate Select CORPORATE</t>
  </si>
  <si>
    <t>CORPORATE</t>
  </si>
  <si>
    <t>PA Cover - Owner Driver Applicable</t>
  </si>
  <si>
    <t>YES</t>
  </si>
  <si>
    <t>Zone &amp;  Ins. Prm Rate</t>
  </si>
  <si>
    <t>A</t>
  </si>
  <si>
    <t>Seating Capacity</t>
  </si>
  <si>
    <t>Basic Own Damage Premium</t>
  </si>
  <si>
    <t>Insurance Company Name</t>
  </si>
  <si>
    <t>CHOLA</t>
  </si>
  <si>
    <t>OD Discount Offered</t>
  </si>
  <si>
    <t>Own Damage Premium After Discount</t>
  </si>
  <si>
    <t>Advanced Cover Applicable</t>
  </si>
  <si>
    <t>Y</t>
  </si>
  <si>
    <t>Premium Cover Applicable</t>
  </si>
  <si>
    <t>Luxury Cover Applicable</t>
  </si>
  <si>
    <t>RTI Cover</t>
  </si>
  <si>
    <t>Engine Protect Cover</t>
  </si>
  <si>
    <t>Key Protect Cover</t>
  </si>
  <si>
    <t>Tyre &amp; Alloy Cover</t>
  </si>
  <si>
    <t>Personal Belongings Cover</t>
  </si>
  <si>
    <t>Inconvenience Allowance</t>
  </si>
  <si>
    <t>Add on Prm As Selected Product</t>
  </si>
  <si>
    <t>Net OD Prm With Lessed NCB Benefit</t>
  </si>
  <si>
    <t>Final Own Damage Premium</t>
  </si>
  <si>
    <t>Basic TP</t>
  </si>
  <si>
    <t>Compulsory PA Cover owner driver</t>
  </si>
  <si>
    <t>PA Cover for Paid driver</t>
  </si>
  <si>
    <t>PA Cover for Unnamed Passengers</t>
  </si>
  <si>
    <t>Legal Liability for Paid  Driver</t>
  </si>
  <si>
    <t>Total Premium</t>
  </si>
  <si>
    <t>Add : - IGST 18 %</t>
  </si>
  <si>
    <t>Gross Premium</t>
  </si>
  <si>
    <t>DATE. 21/08/2023</t>
  </si>
  <si>
    <t>MR.DHARMESH HARIVADANBHAI YAGNIK</t>
  </si>
  <si>
    <t xml:space="preserve"> Ahmedabad</t>
  </si>
  <si>
    <t>RTO TAX  ( MAXI )</t>
  </si>
  <si>
    <t>INSURANCE (1+1)</t>
  </si>
  <si>
    <t>CAD Ventures Pvt. Ltd.</t>
  </si>
  <si>
    <t>DATE :  04/08/2023</t>
  </si>
  <si>
    <t>Ahmedabad - Taxi Registration</t>
  </si>
  <si>
    <t>UNIT PRICE (Rs.)</t>
  </si>
  <si>
    <t xml:space="preserve">Toyota Model : Innova crysta GX 7 seater, Exterior Colour : Super White, Interior : Black Fabric, Fuel Type :Diesel  Suffix : IMVVD BS 6- 2023 Vehicle
</t>
  </si>
  <si>
    <t>TAXI REGISTRAION</t>
  </si>
  <si>
    <t>RTO TAX  (Taxi)</t>
  </si>
  <si>
    <t>INSURANCE (Taxi) - ADVANCE PLAN</t>
  </si>
  <si>
    <t>BASIC ACCESSORIES KIT</t>
  </si>
  <si>
    <t>PRICE RULLING AT THE TIME OF DELIVERY SHALL BE APPLICABLE AND CHARGED</t>
  </si>
  <si>
    <t>CORPORATE RTO TAX , INSURANCE,  AND AMC TAX WILL BE EXTRA AS PER YOUR RAGITRATION AREA  AND P WHITE COLOR PRICE IS EXTRA.</t>
  </si>
  <si>
    <t>OFFICICAL WAITING PERIOD IS 5 to 7 months</t>
  </si>
  <si>
    <t>TAXI - MAXI REGISTRATION WILL BE SELF BY THE CUSTOMER FROM THE RTO.</t>
  </si>
  <si>
    <t>DATE :  24/07/2023</t>
  </si>
  <si>
    <r>
      <rPr>
        <b/>
        <sz val="12"/>
        <color rgb="FF000000"/>
        <rFont val="Arial"/>
        <charset val="134"/>
      </rPr>
      <t>Toyota Model :TOYOTA INNOVA CRYSTA 2.4 L GX 7 SEATER MT , PLATINUM WHITE PEARL DIESEL 2023 VEHICLE</t>
    </r>
  </si>
  <si>
    <r>
      <rPr>
        <b/>
        <sz val="12"/>
        <color rgb="FF000000"/>
        <rFont val="Arial"/>
        <charset val="134"/>
      </rPr>
      <t>DESCRIPTION OF VEHICLE</t>
    </r>
  </si>
  <si>
    <r>
      <rPr>
        <b/>
        <sz val="12"/>
        <color rgb="FF000000"/>
        <rFont val="Arial"/>
        <charset val="134"/>
      </rPr>
      <t>QTY</t>
    </r>
  </si>
  <si>
    <r>
      <rPr>
        <b/>
        <sz val="12"/>
        <color rgb="FF000000"/>
        <rFont val="Arial"/>
        <charset val="134"/>
      </rPr>
      <t> PRICE (Rs.)</t>
    </r>
  </si>
  <si>
    <r>
      <rPr>
        <b/>
        <sz val="12"/>
        <color rgb="FF000000"/>
        <rFont val="Arial"/>
        <charset val="134"/>
      </rPr>
      <t>FLOOR MATS FABRIC PREMIUM (MT)</t>
    </r>
  </si>
  <si>
    <r>
      <rPr>
        <b/>
        <sz val="12"/>
        <color rgb="FF000000"/>
        <rFont val="Arial"/>
        <charset val="134"/>
      </rPr>
      <t>MUD GUARD</t>
    </r>
  </si>
  <si>
    <r>
      <rPr>
        <b/>
        <sz val="12"/>
        <color rgb="FF000000"/>
        <rFont val="Arial"/>
        <charset val="134"/>
      </rPr>
      <t>CAR COVER (SILVER)</t>
    </r>
  </si>
  <si>
    <r>
      <rPr>
        <b/>
        <sz val="12"/>
        <color rgb="FF000000"/>
        <rFont val="Arial"/>
        <charset val="134"/>
      </rPr>
      <t>REAR BIKE PROTECTOR (BLACK)</t>
    </r>
  </si>
  <si>
    <r>
      <rPr>
        <b/>
        <sz val="12"/>
        <color rgb="FF000000"/>
        <rFont val="Arial"/>
        <charset val="134"/>
      </rPr>
      <t>SIDE STEP</t>
    </r>
  </si>
  <si>
    <r>
      <rPr>
        <b/>
        <sz val="12"/>
        <color rgb="FF000000"/>
        <rFont val="Arial"/>
        <charset val="134"/>
      </rPr>
      <t>CHROME DOOR HANDLE COVER</t>
    </r>
  </si>
  <si>
    <r>
      <rPr>
        <b/>
        <sz val="12"/>
        <color rgb="FF000000"/>
        <rFont val="Arial"/>
        <charset val="134"/>
      </rPr>
      <t>FOG LAMP GARNISH (SILVER)</t>
    </r>
  </si>
  <si>
    <r>
      <rPr>
        <b/>
        <sz val="12"/>
        <color rgb="FF000000"/>
        <rFont val="Arial"/>
        <charset val="134"/>
      </rPr>
      <t>WOODEN PANEL (BROWN)</t>
    </r>
  </si>
  <si>
    <r>
      <rPr>
        <b/>
        <sz val="12"/>
        <color rgb="FF000000"/>
        <rFont val="Arial"/>
        <charset val="134"/>
      </rPr>
      <t>REAR CAMERA</t>
    </r>
  </si>
  <si>
    <r>
      <rPr>
        <b/>
        <sz val="12"/>
        <color rgb="FF000000"/>
        <rFont val="Arial"/>
        <charset val="134"/>
      </rPr>
      <t>FOG LAMP WITH FITTING KIT</t>
    </r>
  </si>
  <si>
    <t>TAIL LAMP CHROME GARNISH</t>
  </si>
  <si>
    <t>TOTAL AMOUNT</t>
  </si>
  <si>
    <t>MRS.PRAVRUTI SNEHAL PATEL</t>
  </si>
  <si>
    <t>DATE:24/07/2023</t>
  </si>
  <si>
    <t xml:space="preserve">Toyota Model : Fortuner 4X2 Manual Transmission, Exterior : Super White  , Interior : Black , Suffix : FRNBC DIESEL BS 6 Vehicle 2023 </t>
  </si>
  <si>
    <t xml:space="preserve">M/S FALGUNI GRUH UDHYOG </t>
  </si>
  <si>
    <t>DATE:03/08/2023</t>
  </si>
  <si>
    <t>Toyota Model :  LEGENDER 4*4 AUTO                     BLACK AND PEARL WHITE                                              SUFFIX ; FRNL4</t>
  </si>
  <si>
    <t>MR.ANISH BALMUKUND MEHTA</t>
  </si>
  <si>
    <t xml:space="preserve">Toyota Model :TOYOTA INNOVA HYCROSS  VX 7 SEATER (INNHE) EURO 6  - BLACKISH AGEHA GF </t>
  </si>
  <si>
    <t>FLOOR MAT DESIGNER</t>
  </si>
  <si>
    <t>TRUNK MAT RUBBER</t>
  </si>
  <si>
    <t>DOOR HANDLE COVER CHROME</t>
  </si>
  <si>
    <t>GRILL GEVEL GARNISH CHROME</t>
  </si>
  <si>
    <t>HOOD EMBLEM</t>
  </si>
  <si>
    <t>REAR DOOR LID GARNISH</t>
  </si>
  <si>
    <t>REAR REFLECTOR GARNISH</t>
  </si>
  <si>
    <t>TAIL LAMP GARNISH</t>
  </si>
  <si>
    <t>WINDOW BEADING CHROME</t>
  </si>
  <si>
    <t>BUMPER CORNER PROTECTOR</t>
  </si>
  <si>
    <t>CAR CUSHION X 2</t>
  </si>
  <si>
    <t>FOG LAMP KIT</t>
  </si>
  <si>
    <t>PAINT PROTECTION</t>
  </si>
  <si>
    <t>UNDER BODY PROTECTION (1+2)</t>
  </si>
  <si>
    <t>NIHAR SUHAGIYA</t>
  </si>
  <si>
    <t>M/S PENSHIBAO WANG PVT LTD</t>
  </si>
  <si>
    <t>Toyota Model : Urban cruiser hyryder V AT NEODRIVE Suffix : D22AA, Colour : Cafe White &amp; Midnight Black Colour, Fuel Type : Petrol, BS 6 Vehicle</t>
  </si>
  <si>
    <t>CESS (17%)</t>
  </si>
  <si>
    <t>MUNICAPAL TAX (IF appl)</t>
  </si>
  <si>
    <t xml:space="preserve">CORPORATE RTO TAX , INSURANCE, AND AMC TAX WILL BE EXTRA AS PER YOUR RAGITRATION AREA AND P WHITE COLOR PRICE IS EXTRA </t>
  </si>
  <si>
    <t>DATE. 13/10/2023</t>
  </si>
  <si>
    <t>NIRAV PRAVINCHANDRA SHAH</t>
  </si>
  <si>
    <t xml:space="preserve">Toyota Model :HYRYDER G HYBRID                                   5 SEATER SUFFIX  :D22A8                                         EXTERIOR COLOUR : MIDNIGHT BLACK , BS 6 2023 MODEL </t>
  </si>
  <si>
    <t>PRICE WILL BE APLICALE AT THE TIME OF DELIVERY</t>
  </si>
  <si>
    <t>DATE. 01/08/2023</t>
  </si>
  <si>
    <t>MR.AKASH PRAVINBHAI TOGADIYA</t>
  </si>
  <si>
    <t xml:space="preserve">FALGINU GRUH UDHYOG </t>
  </si>
  <si>
    <t>4*4 LEGEN</t>
  </si>
  <si>
    <t xml:space="preserve">Toyota Model :INNOVA  HYCROSS  ACCESSORIES </t>
  </si>
  <si>
    <t>FLOORMAT 3D</t>
  </si>
  <si>
    <t>MUDGARD</t>
  </si>
  <si>
    <t>FROUNT UNDER RUN</t>
  </si>
  <si>
    <t xml:space="preserve">REAR UNDER RUN </t>
  </si>
  <si>
    <t>MUF</t>
  </si>
  <si>
    <t>DATE:14/08/2023</t>
  </si>
  <si>
    <t>Toyota Model : Innova Hycross GX 7 seater, Fuel Type : Petrol, Suffix : INNHI, Exterior : Blackish Ageha,  BS 6 Vehicle 2023</t>
  </si>
  <si>
    <t>GUEST EXPERIENCE MANAGER - SALES</t>
  </si>
  <si>
    <t>MR.KAMLESH  LALBHAI PATEL</t>
  </si>
  <si>
    <t>AHMEDABAD  GUJARAT</t>
  </si>
  <si>
    <t>DATE:04/08/2023</t>
  </si>
  <si>
    <t>Toyota Model : Innova Hycross ZX(O) 7 seater, Fuel Type : Petrol Hybrid, Suffix : INNHA, Colour : Super White , BS 6 Vehicle 2023</t>
  </si>
  <si>
    <t>crysta</t>
  </si>
  <si>
    <t>DATE:01/08/2023</t>
  </si>
  <si>
    <t>DATE. 14/08/2023</t>
  </si>
  <si>
    <t xml:space="preserve">M/S  KATIRA  INFRA  PVT  LTD </t>
  </si>
  <si>
    <t xml:space="preserve"> PRICE (Rs.)</t>
  </si>
  <si>
    <t xml:space="preserve">Toyota Model :INNOVA HYCROSS ZX (O)  7 SEATER         COLORS SPARKLING BLACK                 SUFFIX ; INNHA            BS6 PETROL   AT E-CVT   </t>
  </si>
  <si>
    <t>MUNICIPAL TAX (IF ANY)</t>
  </si>
  <si>
    <t xml:space="preserve">LESS BOOKING AMOUNT </t>
  </si>
  <si>
    <t xml:space="preserve">LESS HDFC BANK LOAN </t>
  </si>
  <si>
    <t xml:space="preserve">REMAINING PAYMENT </t>
  </si>
  <si>
    <t xml:space="preserve">WAITING PERIOD  IS 6 TO 7 MONTHS </t>
  </si>
  <si>
    <t>DATE. 05/08/2023</t>
  </si>
  <si>
    <t>M/S  ZEST AVIATION PVT LTD.</t>
  </si>
  <si>
    <t xml:space="preserve">Toyota Model :INNOVA  HYCROSS  - GX 7 SEATER , SUFFIX - INNHI, EXTERIOR COLOUR : PLATINUM WHITE PEARL, BS 6 MODEL 2023 </t>
  </si>
  <si>
    <t>LESS BANK OF INDIA DISB TO BE DONE</t>
  </si>
  <si>
    <t>REMAINING DOWN PAYMENT</t>
  </si>
  <si>
    <t>MR.VIJAYKUMAR PRATAPSANG CHAUHAN</t>
  </si>
  <si>
    <t>DATE:05/08/2023</t>
  </si>
  <si>
    <t>LESS TOYOTA FINANANCE LOAN AMOUNT (APPROX)</t>
  </si>
  <si>
    <t xml:space="preserve">TERMS AND CONDITIONS : </t>
  </si>
  <si>
    <t>CASH PAYMENT REMAINING</t>
  </si>
  <si>
    <t>CHEQUE/ RTGS ONLINE PAYMENT</t>
  </si>
  <si>
    <t>DATE:18/07/2023</t>
  </si>
  <si>
    <t xml:space="preserve">Toyota Model : Fortuner Legender 4X2 Automatic Transmission, Exterior : White Pearl &amp; Att. Black, Interior: Black &amp; Maroon BS 6 Vehicle </t>
  </si>
  <si>
    <t>EXTENDED WARRANTY ( 5 YEAR OR 1.5 LAKH KM)</t>
  </si>
  <si>
    <t>DATE. 07/08/2023</t>
  </si>
  <si>
    <t>NARENDRASINGH R CHOUHAN</t>
  </si>
  <si>
    <t>Toyota Model :INNOVA CRYSTA GX 8 STR DIESEL BS 6 Vehicle SUPER WHITE MAXI REGISTRATION</t>
  </si>
  <si>
    <t xml:space="preserve">RTO TAX  - MAXI </t>
  </si>
  <si>
    <t>INSURANCE (1+1) MAXI</t>
  </si>
  <si>
    <t>MR.ASHVINKUMAR JESINGBHAI KOLI</t>
  </si>
  <si>
    <t xml:space="preserve">DAHOD </t>
  </si>
  <si>
    <t xml:space="preserve">Toyota Model : Fortuner 4X4  Manual Transmission, Exterior : Super White  , Interior : Chamois , Suffix : FRNCA DIESEL   BS 6 Vehicle 2023 </t>
  </si>
  <si>
    <t>DATE. 26/08/2023</t>
  </si>
  <si>
    <t>MR.GREEVEN JAYENDRABHAI KHARAWALA</t>
  </si>
  <si>
    <t>Toyota Model : INNOVA HYCROSS - VX(O) eDrive HYBRID 8 Seater SUFFIX : (INNHN) , Petrol Hybrid, Exterior :SUPER WHITE  , BS 6 2023 MODEL</t>
  </si>
  <si>
    <t>LESS RECEIVED PAYMENT</t>
  </si>
  <si>
    <t>REMAINING AMOUNT TO BE PAY</t>
  </si>
  <si>
    <t>TEAM LEADER  :</t>
  </si>
  <si>
    <t>DATE. 22/08/2023</t>
  </si>
  <si>
    <t>MANUBHAI JAYMALBHAI RABARI</t>
  </si>
  <si>
    <t>ANAND GUJARAT</t>
  </si>
  <si>
    <t>Toyota Model : INNOVA CRYSTA VX, 8S SUPER WHITE COLOUR BS 6 2023 VEHICLE , DIESEL IMVVI</t>
  </si>
  <si>
    <t>HARESHKUMAR KESHARBHAI BHATOL</t>
  </si>
  <si>
    <t>DATE:28/08/2023</t>
  </si>
  <si>
    <t xml:space="preserve">Toyota Model : Fortuner 4X2 Automatic Transmission, Exterior : Super White  , Interior : Chamois , Suffix : FRNBD DIESEL BS 6 Vehicle 2023 </t>
  </si>
  <si>
    <t xml:space="preserve">MR.SANJAY VYAS </t>
  </si>
  <si>
    <t>AHMEDABAD INDIVIDUAL REGISTRATION</t>
  </si>
  <si>
    <t>DATE:11/09/2023</t>
  </si>
  <si>
    <t>Toyota Model : Fortuner Legender 4X2 Automatic Transmission, Exterior : White Pearl &amp; Black roof, Interior : Black &amp; Maroon BS 6 Vehicle  Diesel BS 6</t>
  </si>
  <si>
    <t>AMC PACKAGE ( 2 YEAR OR 20K KM)</t>
  </si>
  <si>
    <t>EXTENDED WARRANTY (UPTO 5 YEAR OR 1L KM)</t>
  </si>
  <si>
    <t>Toyota Model : New Vellfire HEV ,Grade : VIP, Exterior : Black, Interior : Black, Fuel type : Petrol , BS 6 Vehicle</t>
  </si>
  <si>
    <t>Delivery on first come first serve basis and booking amount for all model is Rs. 500000/-.</t>
  </si>
  <si>
    <t>MR.ASHOKBHAI PANDYA</t>
  </si>
  <si>
    <t>BANASKANTHA REGISTRATION</t>
  </si>
  <si>
    <t xml:space="preserve">TOYOTA MODEL : NEW GLANZA G MT CAFE WHITE COLOUR  2023    BS 6 </t>
  </si>
  <si>
    <t>M/S Patel Alloy Steel Private Limited</t>
  </si>
  <si>
    <t>AHMEDABAD CORPORATE REGISTRATION</t>
  </si>
  <si>
    <t>DATE:04/11/2023</t>
  </si>
  <si>
    <t>Toyota Model : CAMRY HYBRID METAL STREAM METALIC PETROL HYBRID BS 6 VEHICLE</t>
  </si>
  <si>
    <t>RTO TAX  (CORPORATE )</t>
  </si>
  <si>
    <t xml:space="preserve">STANDARD CHOICE NUMBER </t>
  </si>
  <si>
    <t>AERO SPORTS KIT ACCESSORIES (SIDE SKIRTS &amp; SPOILER)</t>
  </si>
  <si>
    <t>BASIC ACCESSORIES (FLOOR MAT &amp; PAINT PROTECTION)</t>
  </si>
  <si>
    <t xml:space="preserve">TOTAL ON ROAD PRICE </t>
  </si>
  <si>
    <t xml:space="preserve">ON ROAD PRICE </t>
  </si>
  <si>
    <t>CHOICE NUMBER IS SUBJECT TO AVAILABILITY AND DEALER IS NOT RESPONSIBLE FOR CHOICE NUMBER</t>
  </si>
  <si>
    <t>DATE. 04/11/2023</t>
  </si>
  <si>
    <t>TRANSFORMERS &amp; RECTIFIERS (INDIA) LIMITED</t>
  </si>
  <si>
    <t xml:space="preserve">CORPORATE REGISTRATION - AHMEDABAD </t>
  </si>
  <si>
    <t>Model : Toyota Hilux (HLXH0), HIGH AT, BS 6 Vehicle Diesel</t>
  </si>
  <si>
    <t>AMC TAX (if applicable).</t>
  </si>
  <si>
    <t>MUNICIPAL CHARGES IF APPLICABLE IT WILL BE PAYABLE BY CUSTOMER</t>
  </si>
  <si>
    <t>TEAM LEADER</t>
  </si>
  <si>
    <t xml:space="preserve">Mr.Shri Kamalnayan H Javeri.
</t>
  </si>
  <si>
    <t>RTO TAX  (INDIVIDUAL )</t>
  </si>
  <si>
    <t>DATE:08/11/2023</t>
  </si>
  <si>
    <t>Mr.SIMIT BIPINBHAI PATEL</t>
  </si>
  <si>
    <t>Toyota Model : HYRYDER V MODEL E-CVT HYBRID , EXTERIOR : ENTICING SILVER  , PETROL HYBRID 2024</t>
  </si>
  <si>
    <t>AMC PACKAGE (UPTO 2 YEAR OR 20K KM)</t>
  </si>
  <si>
    <t>REGISTRATION OF VEHICLE IS SUBJECT TO SUBMISSION OF VALID DOCUMENTS AND ITS TAKES 5 - 7 WORKING DAYS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</si>
</sst>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 * #,##0.00_ ;_ * \-#,##0.00_ ;_ * &quot;-&quot;??_ ;_ @_ "/>
    <numFmt numFmtId="164" formatCode="_(* #,##0_);_(* \(#,##0\);_(* &quot;-&quot;??_);_(@_)"/>
    <numFmt numFmtId="166" formatCode="0.000"/>
    <numFmt numFmtId="167" formatCode="_ &quot;₹&quot;* #,##0.00_ ;_ &quot;₹&quot;* \-#,##0.00_ ;_ &quot;₹&quot;* &quot;-&quot;??_ ;_ @_ "/>
    <numFmt numFmtId="168" formatCode="0_ "/>
    <numFmt numFmtId="169" formatCode="dd/mmm/yy;@"/>
    <numFmt numFmtId="170" formatCode="[$-809]dd\ mmmm\ yyyy;@"/>
  </numFmts>
  <fonts count="52">
    <font>
      <sz val="11"/>
      <color theme="1"/>
      <name val="Calibri"/>
      <charset val="134"/>
      <scheme val="minor"/>
    </font>
    <font>
      <sz val="10"/>
      <name val="Arial"/>
    </font>
    <font>
      <b/>
      <sz val="16"/>
      <name val="Arial"/>
    </font>
    <font>
      <b/>
      <sz val="12"/>
      <name val="Arial"/>
    </font>
    <font>
      <sz val="12"/>
      <name val="Times New Roman"/>
    </font>
    <font>
      <b/>
      <sz val="12"/>
      <name val="Times New Roman"/>
    </font>
    <font>
      <b/>
      <sz val="12"/>
      <color rgb="FF202124"/>
      <name val="Arial"/>
      <charset val="134"/>
    </font>
    <font>
      <b/>
      <sz val="11"/>
      <name val="Arial"/>
    </font>
    <font>
      <b/>
      <u/>
      <sz val="18"/>
      <name val="Arial"/>
    </font>
    <font>
      <b/>
      <sz val="10.5"/>
      <name val="Arial"/>
    </font>
    <font>
      <b/>
      <u/>
      <sz val="10"/>
      <name val="Arial"/>
    </font>
    <font>
      <b/>
      <sz val="9"/>
      <name val="Arial"/>
    </font>
    <font>
      <u/>
      <sz val="10"/>
      <name val="Arial"/>
    </font>
    <font>
      <sz val="7"/>
      <name val="Arial"/>
    </font>
    <font>
      <b/>
      <sz val="9.6"/>
      <color indexed="63"/>
      <name val="Arial"/>
    </font>
    <font>
      <b/>
      <sz val="10"/>
      <name val="Arial"/>
    </font>
    <font>
      <b/>
      <u/>
      <sz val="9"/>
      <name val="Arial"/>
    </font>
    <font>
      <b/>
      <u/>
      <sz val="8"/>
      <name val="Arial"/>
    </font>
    <font>
      <b/>
      <sz val="8"/>
      <name val="Arial"/>
    </font>
    <font>
      <b/>
      <sz val="12"/>
      <color rgb="FF000000"/>
      <name val="Arial"/>
      <charset val="134"/>
    </font>
    <font>
      <b/>
      <u/>
      <sz val="11"/>
      <name val="Arial"/>
    </font>
    <font>
      <b/>
      <sz val="12"/>
      <color theme="1"/>
      <name val="Cambria"/>
      <charset val="134"/>
    </font>
    <font>
      <b/>
      <sz val="14"/>
      <name val="Calibri"/>
    </font>
    <font>
      <b/>
      <sz val="11"/>
      <color indexed="8"/>
      <name val="Calibri"/>
    </font>
    <font>
      <b/>
      <sz val="10"/>
      <name val="Calibri"/>
    </font>
    <font>
      <b/>
      <sz val="12"/>
      <color indexed="10"/>
      <name val="Calibri"/>
    </font>
    <font>
      <sz val="10"/>
      <color theme="3"/>
      <name val="Calibri"/>
    </font>
    <font>
      <sz val="10"/>
      <color indexed="9"/>
      <name val="Calibri"/>
    </font>
    <font>
      <sz val="10"/>
      <color theme="0"/>
      <name val="Calibri"/>
    </font>
    <font>
      <sz val="11"/>
      <color indexed="8"/>
      <name val="Calibri"/>
    </font>
    <font>
      <b/>
      <sz val="12"/>
      <color indexed="8"/>
      <name val="Calibri"/>
    </font>
    <font>
      <b/>
      <sz val="10"/>
      <color theme="0"/>
      <name val="Calibri"/>
    </font>
    <font>
      <sz val="10"/>
      <name val="Calibri"/>
    </font>
    <font>
      <sz val="10"/>
      <color indexed="8"/>
      <name val="Calibri"/>
    </font>
    <font>
      <sz val="11"/>
      <name val="Calibri"/>
    </font>
    <font>
      <b/>
      <sz val="12"/>
      <name val="Calibri"/>
    </font>
    <font>
      <b/>
      <sz val="10"/>
      <color indexed="8"/>
      <name val="Calibri"/>
    </font>
    <font>
      <b/>
      <sz val="11"/>
      <name val="Calibri"/>
    </font>
    <font>
      <sz val="12"/>
      <color indexed="8"/>
      <name val="Calibri"/>
    </font>
    <font>
      <sz val="12"/>
      <name val="Calibri"/>
    </font>
    <font>
      <b/>
      <sz val="14"/>
      <color indexed="8"/>
      <name val="Calibri"/>
    </font>
    <font>
      <b/>
      <sz val="14"/>
      <name val="Times New Roman"/>
    </font>
    <font>
      <b/>
      <sz val="10.5"/>
      <name val="Times New Roman"/>
    </font>
    <font>
      <b/>
      <sz val="11"/>
      <name val="Times New Roman"/>
    </font>
    <font>
      <sz val="11"/>
      <name val="Arial"/>
    </font>
    <font>
      <b/>
      <sz val="12"/>
      <color rgb="FF222222"/>
      <name val="Arial"/>
      <charset val="134"/>
    </font>
    <font>
      <b/>
      <sz val="20"/>
      <color indexed="8"/>
      <name val="Calibri"/>
    </font>
    <font>
      <b/>
      <sz val="11"/>
      <color rgb="FF202124"/>
      <name val="Arial"/>
      <charset val="134"/>
    </font>
    <font>
      <sz val="8"/>
      <name val="Arial"/>
    </font>
    <font>
      <sz val="9"/>
      <color theme="1"/>
      <name val="Calibri"/>
      <charset val="134"/>
      <scheme val="minor"/>
    </font>
    <font>
      <sz val="9"/>
      <name val="Arial"/>
    </font>
    <font>
      <sz val="11"/>
      <color theme="1"/>
      <name val="Calibri"/>
      <charset val="134"/>
      <scheme val="minor"/>
    </font>
  </fonts>
  <fills count="23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</fills>
  <borders count="71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auto="1"/>
      </left>
      <right style="medium">
        <color rgb="FF000000"/>
      </right>
      <top style="medium">
        <color auto="1"/>
      </top>
      <bottom style="medium">
        <color auto="1"/>
      </bottom>
      <diagonal/>
    </border>
    <border>
      <left/>
      <right style="medium">
        <color rgb="FF000000"/>
      </right>
      <top style="medium">
        <color auto="1"/>
      </top>
      <bottom style="medium">
        <color auto="1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thin">
        <color indexed="8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43" fontId="51" fillId="0" borderId="0" applyFont="0" applyFill="0" applyBorder="0" applyAlignment="0" applyProtection="0">
      <alignment vertical="center"/>
    </xf>
    <xf numFmtId="167" fontId="51" fillId="0" borderId="0" applyFont="0" applyFill="0" applyBorder="0" applyAlignment="0" applyProtection="0">
      <alignment vertical="center"/>
    </xf>
    <xf numFmtId="0" fontId="4" fillId="0" borderId="0">
      <alignment vertical="center"/>
    </xf>
  </cellStyleXfs>
  <cellXfs count="531">
    <xf numFmtId="0" fontId="0" fillId="0" borderId="0" xfId="0">
      <alignment vertical="center"/>
    </xf>
    <xf numFmtId="0" fontId="0" fillId="0" borderId="1" xfId="0" applyBorder="1">
      <alignment vertical="center"/>
    </xf>
    <xf numFmtId="0" fontId="1" fillId="0" borderId="2" xfId="0" applyFont="1" applyBorder="1" applyAlignment="1"/>
    <xf numFmtId="0" fontId="1" fillId="0" borderId="3" xfId="0" applyFont="1" applyBorder="1" applyAlignment="1"/>
    <xf numFmtId="0" fontId="1" fillId="0" borderId="4" xfId="0" applyFont="1" applyBorder="1" applyAlignment="1">
      <alignment horizontal="center"/>
    </xf>
    <xf numFmtId="0" fontId="1" fillId="0" borderId="0" xfId="0" applyFont="1" applyAlignment="1"/>
    <xf numFmtId="0" fontId="2" fillId="0" borderId="5" xfId="0" applyFont="1" applyBorder="1" applyAlignment="1">
      <alignment horizontal="right"/>
    </xf>
    <xf numFmtId="0" fontId="3" fillId="0" borderId="5" xfId="0" applyFont="1" applyBorder="1" applyAlignment="1">
      <alignment horizontal="right"/>
    </xf>
    <xf numFmtId="0" fontId="1" fillId="0" borderId="5" xfId="0" applyFont="1" applyBorder="1" applyAlignment="1"/>
    <xf numFmtId="0" fontId="4" fillId="0" borderId="5" xfId="0" applyFont="1" applyBorder="1">
      <alignment vertical="center"/>
    </xf>
    <xf numFmtId="0" fontId="5" fillId="0" borderId="4" xfId="0" applyFont="1" applyBorder="1" applyAlignment="1">
      <alignment wrapText="1"/>
    </xf>
    <xf numFmtId="0" fontId="4" fillId="0" borderId="0" xfId="0" applyFont="1">
      <alignment vertical="center"/>
    </xf>
    <xf numFmtId="0" fontId="6" fillId="0" borderId="6" xfId="0" applyFont="1" applyBorder="1" applyAlignment="1">
      <alignment vertical="top" wrapText="1"/>
    </xf>
    <xf numFmtId="0" fontId="4" fillId="0" borderId="7" xfId="0" applyFont="1" applyBorder="1">
      <alignment vertical="center"/>
    </xf>
    <xf numFmtId="0" fontId="1" fillId="0" borderId="8" xfId="0" applyFont="1" applyBorder="1" applyAlignment="1"/>
    <xf numFmtId="0" fontId="7" fillId="0" borderId="9" xfId="0" applyFont="1" applyBorder="1" applyAlignment="1">
      <alignment wrapText="1"/>
    </xf>
    <xf numFmtId="0" fontId="3" fillId="2" borderId="13" xfId="0" applyFont="1" applyFill="1" applyBorder="1" applyAlignment="1">
      <alignment horizontal="center" vertical="top" wrapText="1"/>
    </xf>
    <xf numFmtId="0" fontId="3" fillId="2" borderId="4" xfId="0" applyFont="1" applyFill="1" applyBorder="1" applyAlignment="1">
      <alignment horizontal="center" vertical="top" wrapText="1"/>
    </xf>
    <xf numFmtId="0" fontId="3" fillId="2" borderId="9" xfId="0" applyFont="1" applyFill="1" applyBorder="1" applyAlignment="1">
      <alignment horizontal="center" vertical="top" wrapText="1"/>
    </xf>
    <xf numFmtId="0" fontId="7" fillId="0" borderId="14" xfId="0" applyFont="1" applyBorder="1" applyAlignment="1">
      <alignment horizontal="left" vertical="top" wrapText="1"/>
    </xf>
    <xf numFmtId="0" fontId="3" fillId="0" borderId="6" xfId="0" applyFont="1" applyBorder="1" applyAlignment="1">
      <alignment horizontal="center" vertical="top" wrapText="1"/>
    </xf>
    <xf numFmtId="4" fontId="3" fillId="0" borderId="11" xfId="0" applyNumberFormat="1" applyFont="1" applyBorder="1" applyAlignment="1">
      <alignment horizontal="right" vertical="top" wrapText="1"/>
    </xf>
    <xf numFmtId="0" fontId="3" fillId="0" borderId="1" xfId="0" applyFont="1" applyBorder="1" applyAlignment="1">
      <alignment horizontal="justify" vertical="top" wrapText="1"/>
    </xf>
    <xf numFmtId="0" fontId="3" fillId="0" borderId="15" xfId="0" applyFont="1" applyBorder="1" applyAlignment="1">
      <alignment horizontal="center" vertical="top" wrapText="1"/>
    </xf>
    <xf numFmtId="4" fontId="3" fillId="0" borderId="6" xfId="0" applyNumberFormat="1" applyFont="1" applyBorder="1" applyAlignment="1">
      <alignment horizontal="right" vertical="top" wrapText="1"/>
    </xf>
    <xf numFmtId="4" fontId="3" fillId="0" borderId="3" xfId="0" applyNumberFormat="1" applyFont="1" applyBorder="1" applyAlignment="1">
      <alignment horizontal="right" vertical="top" wrapText="1"/>
    </xf>
    <xf numFmtId="0" fontId="9" fillId="0" borderId="10" xfId="0" applyFont="1" applyBorder="1" applyAlignment="1">
      <alignment horizontal="justify" vertical="top" wrapText="1"/>
    </xf>
    <xf numFmtId="0" fontId="3" fillId="0" borderId="6" xfId="0" applyFont="1" applyBorder="1" applyAlignment="1">
      <alignment horizontal="justify" vertical="top" wrapText="1"/>
    </xf>
    <xf numFmtId="0" fontId="7" fillId="3" borderId="10" xfId="0" applyFont="1" applyFill="1" applyBorder="1" applyAlignment="1">
      <alignment horizontal="left"/>
    </xf>
    <xf numFmtId="0" fontId="11" fillId="0" borderId="4" xfId="0" applyFont="1" applyBorder="1" applyAlignment="1">
      <alignment horizontal="left"/>
    </xf>
    <xf numFmtId="0" fontId="1" fillId="0" borderId="0" xfId="0" applyFont="1" applyAlignment="1">
      <alignment horizontal="justify"/>
    </xf>
    <xf numFmtId="0" fontId="1" fillId="0" borderId="4" xfId="0" applyFont="1" applyBorder="1" applyAlignment="1"/>
    <xf numFmtId="0" fontId="10" fillId="0" borderId="4" xfId="0" applyFont="1" applyBorder="1" applyAlignment="1"/>
    <xf numFmtId="0" fontId="12" fillId="0" borderId="0" xfId="0" applyFont="1" applyAlignment="1">
      <alignment horizontal="justify"/>
    </xf>
    <xf numFmtId="0" fontId="12" fillId="0" borderId="5" xfId="0" applyFont="1" applyBorder="1" applyAlignment="1"/>
    <xf numFmtId="0" fontId="13" fillId="0" borderId="4" xfId="0" applyFont="1" applyBorder="1" applyAlignment="1"/>
    <xf numFmtId="0" fontId="13" fillId="0" borderId="0" xfId="0" applyFont="1" applyAlignment="1"/>
    <xf numFmtId="0" fontId="13" fillId="0" borderId="5" xfId="0" applyFont="1" applyBorder="1" applyAlignment="1"/>
    <xf numFmtId="0" fontId="14" fillId="4" borderId="15" xfId="0" applyFont="1" applyFill="1" applyBorder="1" applyAlignment="1">
      <alignment wrapText="1"/>
    </xf>
    <xf numFmtId="0" fontId="14" fillId="4" borderId="9" xfId="0" applyFont="1" applyFill="1" applyBorder="1" applyAlignment="1">
      <alignment wrapText="1"/>
    </xf>
    <xf numFmtId="0" fontId="14" fillId="4" borderId="12" xfId="0" applyFont="1" applyFill="1" applyBorder="1" applyAlignment="1">
      <alignment wrapText="1"/>
    </xf>
    <xf numFmtId="0" fontId="1" fillId="0" borderId="4" xfId="3" applyFont="1" applyBorder="1" applyAlignment="1"/>
    <xf numFmtId="0" fontId="15" fillId="0" borderId="5" xfId="0" applyFont="1" applyBorder="1" applyAlignment="1">
      <alignment horizontal="center"/>
    </xf>
    <xf numFmtId="0" fontId="1" fillId="0" borderId="13" xfId="3" applyFont="1" applyBorder="1" applyAlignment="1"/>
    <xf numFmtId="0" fontId="1" fillId="0" borderId="7" xfId="0" applyFont="1" applyBorder="1" applyAlignment="1"/>
    <xf numFmtId="0" fontId="15" fillId="0" borderId="8" xfId="0" applyFont="1" applyBorder="1" applyAlignment="1">
      <alignment horizontal="center"/>
    </xf>
    <xf numFmtId="0" fontId="0" fillId="0" borderId="4" xfId="0" applyBorder="1">
      <alignment vertical="center"/>
    </xf>
    <xf numFmtId="0" fontId="7" fillId="0" borderId="4" xfId="0" applyFont="1" applyBorder="1" applyAlignment="1">
      <alignment wrapText="1"/>
    </xf>
    <xf numFmtId="0" fontId="15" fillId="0" borderId="6" xfId="0" applyFont="1" applyBorder="1" applyAlignment="1">
      <alignment horizontal="right"/>
    </xf>
    <xf numFmtId="0" fontId="7" fillId="0" borderId="6" xfId="0" applyFont="1" applyBorder="1" applyAlignment="1">
      <alignment wrapText="1"/>
    </xf>
    <xf numFmtId="0" fontId="3" fillId="2" borderId="15" xfId="0" applyFont="1" applyFill="1" applyBorder="1" applyAlignment="1">
      <alignment horizontal="center" vertical="top" wrapText="1"/>
    </xf>
    <xf numFmtId="0" fontId="7" fillId="0" borderId="10" xfId="0" applyFont="1" applyBorder="1" applyAlignment="1">
      <alignment horizontal="left" vertical="top" wrapText="1"/>
    </xf>
    <xf numFmtId="0" fontId="7" fillId="0" borderId="17" xfId="0" applyFont="1" applyBorder="1" applyAlignment="1">
      <alignment horizontal="left" vertical="top" wrapText="1"/>
    </xf>
    <xf numFmtId="0" fontId="3" fillId="0" borderId="18" xfId="0" applyFont="1" applyBorder="1" applyAlignment="1">
      <alignment horizontal="justify" vertical="top" wrapText="1"/>
    </xf>
    <xf numFmtId="0" fontId="3" fillId="0" borderId="19" xfId="0" applyFont="1" applyBorder="1" applyAlignment="1">
      <alignment horizontal="center" vertical="top" wrapText="1"/>
    </xf>
    <xf numFmtId="4" fontId="3" fillId="0" borderId="20" xfId="0" applyNumberFormat="1" applyFont="1" applyBorder="1" applyAlignment="1">
      <alignment horizontal="right" vertical="top" wrapText="1"/>
    </xf>
    <xf numFmtId="0" fontId="3" fillId="0" borderId="21" xfId="0" applyFont="1" applyBorder="1" applyAlignment="1">
      <alignment horizontal="justify" vertical="top" wrapText="1"/>
    </xf>
    <xf numFmtId="0" fontId="3" fillId="0" borderId="16" xfId="0" applyFont="1" applyBorder="1" applyAlignment="1">
      <alignment horizontal="center" vertical="top" wrapText="1"/>
    </xf>
    <xf numFmtId="0" fontId="13" fillId="0" borderId="4" xfId="0" applyFont="1" applyBorder="1" applyAlignment="1">
      <alignment horizontal="left"/>
    </xf>
    <xf numFmtId="0" fontId="13" fillId="0" borderId="0" xfId="0" applyFont="1" applyAlignment="1">
      <alignment horizontal="left"/>
    </xf>
    <xf numFmtId="0" fontId="13" fillId="0" borderId="5" xfId="0" applyFont="1" applyBorder="1" applyAlignment="1">
      <alignment horizontal="left"/>
    </xf>
    <xf numFmtId="0" fontId="14" fillId="4" borderId="10" xfId="0" applyFont="1" applyFill="1" applyBorder="1" applyAlignment="1">
      <alignment wrapText="1"/>
    </xf>
    <xf numFmtId="0" fontId="1" fillId="0" borderId="1" xfId="0" applyFont="1" applyBorder="1" applyAlignment="1"/>
    <xf numFmtId="0" fontId="3" fillId="0" borderId="3" xfId="0" applyFont="1" applyBorder="1" applyAlignment="1">
      <alignment horizontal="right"/>
    </xf>
    <xf numFmtId="0" fontId="1" fillId="0" borderId="13" xfId="0" applyFont="1" applyBorder="1" applyAlignment="1"/>
    <xf numFmtId="0" fontId="15" fillId="0" borderId="4" xfId="0" applyFont="1" applyBorder="1" applyAlignment="1">
      <alignment horizontal="left" vertical="top" wrapText="1"/>
    </xf>
    <xf numFmtId="0" fontId="15" fillId="0" borderId="0" xfId="0" applyFont="1" applyAlignment="1">
      <alignment horizontal="left" vertical="top" wrapText="1"/>
    </xf>
    <xf numFmtId="0" fontId="15" fillId="0" borderId="5" xfId="0" applyFont="1" applyBorder="1" applyAlignment="1">
      <alignment horizontal="left" vertical="top" wrapText="1"/>
    </xf>
    <xf numFmtId="0" fontId="11" fillId="0" borderId="4" xfId="0" applyFont="1" applyBorder="1" applyAlignment="1">
      <alignment horizontal="left" vertical="top" wrapText="1"/>
    </xf>
    <xf numFmtId="0" fontId="11" fillId="0" borderId="0" xfId="0" applyFont="1" applyAlignment="1">
      <alignment horizontal="left" vertical="top" wrapText="1"/>
    </xf>
    <xf numFmtId="0" fontId="11" fillId="0" borderId="5" xfId="0" applyFont="1" applyBorder="1" applyAlignment="1">
      <alignment horizontal="left" vertical="top" wrapText="1"/>
    </xf>
    <xf numFmtId="0" fontId="6" fillId="0" borderId="6" xfId="0" applyFont="1" applyBorder="1">
      <alignment vertical="center"/>
    </xf>
    <xf numFmtId="0" fontId="15" fillId="3" borderId="4" xfId="0" applyFont="1" applyFill="1" applyBorder="1" applyAlignment="1">
      <alignment horizontal="left"/>
    </xf>
    <xf numFmtId="0" fontId="16" fillId="0" borderId="4" xfId="0" applyFont="1" applyBorder="1" applyAlignment="1">
      <alignment vertical="top" wrapText="1"/>
    </xf>
    <xf numFmtId="0" fontId="7" fillId="3" borderId="10" xfId="0" applyFont="1" applyFill="1" applyBorder="1" applyAlignment="1"/>
    <xf numFmtId="0" fontId="15" fillId="3" borderId="16" xfId="0" applyFont="1" applyFill="1" applyBorder="1" applyAlignment="1"/>
    <xf numFmtId="0" fontId="15" fillId="3" borderId="11" xfId="0" applyFont="1" applyFill="1" applyBorder="1" applyAlignment="1"/>
    <xf numFmtId="0" fontId="15" fillId="0" borderId="4" xfId="0" applyFont="1" applyBorder="1" applyAlignment="1">
      <alignment horizontal="left"/>
    </xf>
    <xf numFmtId="0" fontId="3" fillId="3" borderId="10" xfId="0" applyFont="1" applyFill="1" applyBorder="1" applyAlignment="1">
      <alignment horizontal="left"/>
    </xf>
    <xf numFmtId="0" fontId="1" fillId="3" borderId="16" xfId="0" applyFont="1" applyFill="1" applyBorder="1" applyAlignment="1">
      <alignment horizontal="justify"/>
    </xf>
    <xf numFmtId="0" fontId="1" fillId="3" borderId="11" xfId="0" applyFont="1" applyFill="1" applyBorder="1" applyAlignment="1"/>
    <xf numFmtId="0" fontId="18" fillId="0" borderId="4" xfId="0" applyFont="1" applyBorder="1" applyAlignment="1">
      <alignment horizontal="left"/>
    </xf>
    <xf numFmtId="0" fontId="3" fillId="0" borderId="13" xfId="0" applyFont="1" applyBorder="1" applyAlignment="1">
      <alignment horizontal="justify" vertical="top" wrapText="1"/>
    </xf>
    <xf numFmtId="0" fontId="3" fillId="0" borderId="12" xfId="0" applyFont="1" applyBorder="1" applyAlignment="1">
      <alignment horizontal="center" vertical="top" wrapText="1"/>
    </xf>
    <xf numFmtId="4" fontId="3" fillId="0" borderId="8" xfId="0" applyNumberFormat="1" applyFont="1" applyBorder="1" applyAlignment="1">
      <alignment horizontal="right" vertical="top" wrapText="1"/>
    </xf>
    <xf numFmtId="0" fontId="3" fillId="0" borderId="4" xfId="0" applyFont="1" applyBorder="1" applyAlignment="1">
      <alignment horizontal="justify" vertical="top" wrapText="1"/>
    </xf>
    <xf numFmtId="4" fontId="3" fillId="0" borderId="5" xfId="0" applyNumberFormat="1" applyFont="1" applyBorder="1" applyAlignment="1">
      <alignment horizontal="right" vertical="top" wrapText="1"/>
    </xf>
    <xf numFmtId="0" fontId="15" fillId="0" borderId="4" xfId="0" applyFont="1" applyBorder="1" applyAlignment="1">
      <alignment horizontal="justify" vertical="top" wrapText="1"/>
    </xf>
    <xf numFmtId="0" fontId="3" fillId="0" borderId="0" xfId="0" applyFont="1" applyAlignment="1">
      <alignment horizontal="center" vertical="top" wrapText="1"/>
    </xf>
    <xf numFmtId="0" fontId="7" fillId="0" borderId="4" xfId="0" applyFont="1" applyBorder="1" applyAlignment="1">
      <alignment horizontal="left"/>
    </xf>
    <xf numFmtId="0" fontId="3" fillId="3" borderId="6" xfId="0" applyFont="1" applyFill="1" applyBorder="1" applyAlignment="1">
      <alignment horizontal="justify" vertical="top" wrapText="1"/>
    </xf>
    <xf numFmtId="0" fontId="3" fillId="3" borderId="6" xfId="0" applyFont="1" applyFill="1" applyBorder="1" applyAlignment="1">
      <alignment horizontal="center" vertical="top" wrapText="1"/>
    </xf>
    <xf numFmtId="4" fontId="3" fillId="3" borderId="11" xfId="0" applyNumberFormat="1" applyFont="1" applyFill="1" applyBorder="1" applyAlignment="1">
      <alignment horizontal="right" vertical="top" wrapText="1"/>
    </xf>
    <xf numFmtId="0" fontId="3" fillId="7" borderId="6" xfId="0" applyFont="1" applyFill="1" applyBorder="1" applyAlignment="1">
      <alignment horizontal="justify" vertical="top" wrapText="1"/>
    </xf>
    <xf numFmtId="0" fontId="3" fillId="7" borderId="6" xfId="0" applyFont="1" applyFill="1" applyBorder="1" applyAlignment="1">
      <alignment horizontal="center" vertical="top" wrapText="1"/>
    </xf>
    <xf numFmtId="4" fontId="3" fillId="7" borderId="11" xfId="0" applyNumberFormat="1" applyFont="1" applyFill="1" applyBorder="1" applyAlignment="1">
      <alignment horizontal="right" vertical="top" wrapText="1"/>
    </xf>
    <xf numFmtId="0" fontId="7" fillId="0" borderId="15" xfId="0" applyFont="1" applyBorder="1" applyAlignment="1">
      <alignment wrapText="1"/>
    </xf>
    <xf numFmtId="0" fontId="3" fillId="0" borderId="6" xfId="0" applyFont="1" applyBorder="1" applyAlignment="1">
      <alignment horizontal="right"/>
    </xf>
    <xf numFmtId="0" fontId="3" fillId="0" borderId="10" xfId="0" applyFont="1" applyBorder="1" applyAlignment="1">
      <alignment horizontal="justify" vertical="top" wrapText="1"/>
    </xf>
    <xf numFmtId="0" fontId="15" fillId="5" borderId="1" xfId="0" applyFont="1" applyFill="1" applyBorder="1" applyAlignment="1">
      <alignment horizontal="left"/>
    </xf>
    <xf numFmtId="0" fontId="1" fillId="5" borderId="2" xfId="0" applyFont="1" applyFill="1" applyBorder="1" applyAlignment="1">
      <alignment horizontal="justify"/>
    </xf>
    <xf numFmtId="0" fontId="1" fillId="5" borderId="3" xfId="0" applyFont="1" applyFill="1" applyBorder="1" applyAlignment="1"/>
    <xf numFmtId="0" fontId="15" fillId="5" borderId="4" xfId="0" applyFont="1" applyFill="1" applyBorder="1" applyAlignment="1">
      <alignment horizontal="left"/>
    </xf>
    <xf numFmtId="0" fontId="15" fillId="5" borderId="9" xfId="0" applyFont="1" applyFill="1" applyBorder="1" applyAlignment="1">
      <alignment horizontal="left"/>
    </xf>
    <xf numFmtId="0" fontId="18" fillId="5" borderId="4" xfId="0" applyFont="1" applyFill="1" applyBorder="1" applyAlignment="1">
      <alignment horizontal="left"/>
    </xf>
    <xf numFmtId="0" fontId="15" fillId="5" borderId="13" xfId="0" applyFont="1" applyFill="1" applyBorder="1" applyAlignment="1">
      <alignment horizontal="left"/>
    </xf>
    <xf numFmtId="0" fontId="15" fillId="5" borderId="12" xfId="0" applyFont="1" applyFill="1" applyBorder="1" applyAlignment="1">
      <alignment horizontal="left"/>
    </xf>
    <xf numFmtId="0" fontId="11" fillId="5" borderId="4" xfId="0" applyFont="1" applyFill="1" applyBorder="1" applyAlignment="1">
      <alignment horizontal="left"/>
    </xf>
    <xf numFmtId="4" fontId="3" fillId="0" borderId="9" xfId="0" applyNumberFormat="1" applyFont="1" applyBorder="1" applyAlignment="1">
      <alignment horizontal="right" vertical="top" wrapText="1"/>
    </xf>
    <xf numFmtId="0" fontId="7" fillId="0" borderId="5" xfId="0" applyFont="1" applyBorder="1" applyAlignment="1">
      <alignment horizontal="center"/>
    </xf>
    <xf numFmtId="0" fontId="7" fillId="0" borderId="6" xfId="0" applyFont="1" applyBorder="1" applyAlignment="1">
      <alignment vertical="top" wrapText="1"/>
    </xf>
    <xf numFmtId="0" fontId="3" fillId="0" borderId="15" xfId="0" applyFont="1" applyBorder="1" applyAlignment="1">
      <alignment horizontal="justify" vertical="center" wrapText="1"/>
    </xf>
    <xf numFmtId="0" fontId="19" fillId="0" borderId="26" xfId="0" applyFont="1" applyBorder="1" applyAlignment="1">
      <alignment horizontal="center" vertical="top" wrapText="1"/>
    </xf>
    <xf numFmtId="0" fontId="0" fillId="0" borderId="27" xfId="0" applyBorder="1" applyAlignment="1">
      <alignment vertical="top" wrapText="1"/>
    </xf>
    <xf numFmtId="0" fontId="19" fillId="0" borderId="27" xfId="0" applyFont="1" applyBorder="1" applyAlignment="1">
      <alignment horizontal="center" vertical="top" wrapText="1"/>
    </xf>
    <xf numFmtId="0" fontId="19" fillId="0" borderId="28" xfId="0" applyFont="1" applyBorder="1" applyAlignment="1">
      <alignment horizontal="center" vertical="top" wrapText="1"/>
    </xf>
    <xf numFmtId="0" fontId="0" fillId="0" borderId="28" xfId="0" applyBorder="1" applyAlignment="1">
      <alignment vertical="top" wrapText="1"/>
    </xf>
    <xf numFmtId="0" fontId="19" fillId="0" borderId="27" xfId="0" applyFont="1" applyBorder="1" applyAlignment="1">
      <alignment horizontal="justify" vertical="top" wrapText="1"/>
    </xf>
    <xf numFmtId="4" fontId="19" fillId="0" borderId="28" xfId="0" applyNumberFormat="1" applyFont="1" applyBorder="1" applyAlignment="1">
      <alignment horizontal="right" vertical="top" wrapText="1"/>
    </xf>
    <xf numFmtId="0" fontId="19" fillId="0" borderId="29" xfId="0" applyFont="1" applyBorder="1" applyAlignment="1">
      <alignment horizontal="justify" vertical="top" wrapText="1"/>
    </xf>
    <xf numFmtId="0" fontId="19" fillId="0" borderId="30" xfId="0" applyFont="1" applyBorder="1" applyAlignment="1">
      <alignment horizontal="center" vertical="top" wrapText="1"/>
    </xf>
    <xf numFmtId="4" fontId="19" fillId="0" borderId="30" xfId="0" applyNumberFormat="1" applyFont="1" applyBorder="1" applyAlignment="1">
      <alignment horizontal="right" vertical="top" wrapText="1"/>
    </xf>
    <xf numFmtId="0" fontId="19" fillId="0" borderId="31" xfId="0" applyFont="1" applyBorder="1" applyAlignment="1">
      <alignment horizontal="justify" vertical="top" wrapText="1"/>
    </xf>
    <xf numFmtId="0" fontId="19" fillId="0" borderId="32" xfId="0" applyFont="1" applyBorder="1" applyAlignment="1">
      <alignment horizontal="center" vertical="top" wrapText="1"/>
    </xf>
    <xf numFmtId="4" fontId="19" fillId="0" borderId="11" xfId="0" applyNumberFormat="1" applyFont="1" applyBorder="1" applyAlignment="1">
      <alignment horizontal="right" vertical="top" wrapText="1"/>
    </xf>
    <xf numFmtId="0" fontId="19" fillId="0" borderId="26" xfId="0" applyFont="1" applyBorder="1" applyAlignment="1">
      <alignment horizontal="justify" vertical="top" wrapText="1"/>
    </xf>
    <xf numFmtId="0" fontId="19" fillId="0" borderId="33" xfId="0" applyFont="1" applyBorder="1" applyAlignment="1">
      <alignment horizontal="center" vertical="top" wrapText="1"/>
    </xf>
    <xf numFmtId="4" fontId="19" fillId="0" borderId="33" xfId="0" applyNumberFormat="1" applyFont="1" applyBorder="1" applyAlignment="1">
      <alignment horizontal="right" vertical="top" wrapText="1"/>
    </xf>
    <xf numFmtId="0" fontId="19" fillId="0" borderId="34" xfId="0" applyFont="1" applyBorder="1" applyAlignment="1">
      <alignment horizontal="justify" vertical="top" wrapText="1"/>
    </xf>
    <xf numFmtId="0" fontId="15" fillId="3" borderId="6" xfId="0" applyFont="1" applyFill="1" applyBorder="1" applyAlignment="1">
      <alignment horizontal="left"/>
    </xf>
    <xf numFmtId="0" fontId="17" fillId="0" borderId="4" xfId="0" applyFont="1" applyBorder="1" applyAlignment="1">
      <alignment vertical="top" wrapText="1"/>
    </xf>
    <xf numFmtId="0" fontId="20" fillId="3" borderId="15" xfId="0" applyFont="1" applyFill="1" applyBorder="1" applyAlignment="1">
      <alignment vertical="top" wrapText="1"/>
    </xf>
    <xf numFmtId="0" fontId="19" fillId="0" borderId="35" xfId="0" applyFont="1" applyBorder="1" applyAlignment="1">
      <alignment horizontal="justify" vertical="top" wrapText="1"/>
    </xf>
    <xf numFmtId="0" fontId="19" fillId="0" borderId="36" xfId="0" applyFont="1" applyBorder="1" applyAlignment="1">
      <alignment horizontal="center" vertical="top" wrapText="1"/>
    </xf>
    <xf numFmtId="4" fontId="19" fillId="0" borderId="36" xfId="0" applyNumberFormat="1" applyFont="1" applyBorder="1" applyAlignment="1">
      <alignment horizontal="right" vertical="top" wrapText="1"/>
    </xf>
    <xf numFmtId="0" fontId="19" fillId="0" borderId="29" xfId="0" applyFont="1" applyBorder="1" applyAlignment="1">
      <alignment horizontal="center" vertical="top" wrapText="1"/>
    </xf>
    <xf numFmtId="0" fontId="0" fillId="0" borderId="35" xfId="0" applyBorder="1" applyAlignment="1">
      <alignment vertical="top" wrapText="1"/>
    </xf>
    <xf numFmtId="0" fontId="0" fillId="0" borderId="36" xfId="0" applyBorder="1" applyAlignment="1">
      <alignment vertical="top" wrapText="1"/>
    </xf>
    <xf numFmtId="0" fontId="3" fillId="0" borderId="15" xfId="0" applyFont="1" applyBorder="1" applyAlignment="1">
      <alignment horizontal="right"/>
    </xf>
    <xf numFmtId="0" fontId="3" fillId="0" borderId="6" xfId="0" applyFont="1" applyBorder="1" applyAlignment="1">
      <alignment horizontal="justify" vertical="center" wrapText="1"/>
    </xf>
    <xf numFmtId="0" fontId="3" fillId="0" borderId="14" xfId="0" applyFont="1" applyBorder="1" applyAlignment="1">
      <alignment horizontal="center" vertical="center" wrapText="1"/>
    </xf>
    <xf numFmtId="4" fontId="3" fillId="0" borderId="11" xfId="0" applyNumberFormat="1" applyFont="1" applyBorder="1" applyAlignment="1">
      <alignment horizontal="center" vertical="center" wrapText="1"/>
    </xf>
    <xf numFmtId="0" fontId="3" fillId="8" borderId="10" xfId="0" applyFont="1" applyFill="1" applyBorder="1" applyAlignment="1">
      <alignment horizontal="justify" vertical="top" wrapText="1"/>
    </xf>
    <xf numFmtId="0" fontId="3" fillId="8" borderId="6" xfId="0" applyFont="1" applyFill="1" applyBorder="1" applyAlignment="1">
      <alignment horizontal="center" vertical="top" wrapText="1"/>
    </xf>
    <xf numFmtId="4" fontId="3" fillId="8" borderId="11" xfId="0" applyNumberFormat="1" applyFont="1" applyFill="1" applyBorder="1" applyAlignment="1">
      <alignment horizontal="right" vertical="top" wrapText="1"/>
    </xf>
    <xf numFmtId="0" fontId="15" fillId="3" borderId="15" xfId="0" applyFont="1" applyFill="1" applyBorder="1" applyAlignment="1">
      <alignment horizontal="left"/>
    </xf>
    <xf numFmtId="0" fontId="20" fillId="3" borderId="9" xfId="0" applyFont="1" applyFill="1" applyBorder="1" applyAlignment="1">
      <alignment vertical="top" wrapText="1"/>
    </xf>
    <xf numFmtId="0" fontId="15" fillId="0" borderId="5" xfId="0" applyFont="1" applyBorder="1" applyAlignment="1">
      <alignment horizontal="right"/>
    </xf>
    <xf numFmtId="0" fontId="21" fillId="0" borderId="6" xfId="0" applyFont="1" applyBorder="1" applyAlignment="1">
      <alignment vertical="center" wrapText="1"/>
    </xf>
    <xf numFmtId="0" fontId="21" fillId="0" borderId="12" xfId="0" applyFont="1" applyBorder="1" applyAlignment="1">
      <alignment vertical="center" wrapText="1"/>
    </xf>
    <xf numFmtId="0" fontId="15" fillId="3" borderId="4" xfId="0" applyFont="1" applyFill="1" applyBorder="1" applyAlignment="1">
      <alignment horizontal="left" vertical="top" wrapText="1"/>
    </xf>
    <xf numFmtId="0" fontId="15" fillId="3" borderId="0" xfId="0" applyFont="1" applyFill="1" applyAlignment="1">
      <alignment horizontal="left" vertical="top" wrapText="1"/>
    </xf>
    <xf numFmtId="0" fontId="15" fillId="3" borderId="5" xfId="0" applyFont="1" applyFill="1" applyBorder="1" applyAlignment="1">
      <alignment horizontal="left" vertical="top" wrapText="1"/>
    </xf>
    <xf numFmtId="0" fontId="15" fillId="3" borderId="10" xfId="0" applyFont="1" applyFill="1" applyBorder="1" applyAlignment="1">
      <alignment horizontal="left" vertical="top" wrapText="1"/>
    </xf>
    <xf numFmtId="0" fontId="15" fillId="3" borderId="16" xfId="0" applyFont="1" applyFill="1" applyBorder="1" applyAlignment="1">
      <alignment horizontal="left" vertical="top" wrapText="1"/>
    </xf>
    <xf numFmtId="0" fontId="15" fillId="3" borderId="11" xfId="0" applyFont="1" applyFill="1" applyBorder="1" applyAlignment="1">
      <alignment horizontal="left" vertical="top" wrapText="1"/>
    </xf>
    <xf numFmtId="0" fontId="15" fillId="0" borderId="4" xfId="0" applyFont="1" applyBorder="1" applyAlignment="1"/>
    <xf numFmtId="0" fontId="15" fillId="0" borderId="13" xfId="0" applyFont="1" applyBorder="1" applyAlignment="1"/>
    <xf numFmtId="0" fontId="23" fillId="10" borderId="13" xfId="0" applyFont="1" applyFill="1" applyBorder="1" applyAlignment="1" applyProtection="1">
      <alignment horizontal="center" vertical="center"/>
      <protection hidden="1"/>
    </xf>
    <xf numFmtId="0" fontId="23" fillId="10" borderId="6" xfId="0" applyFont="1" applyFill="1" applyBorder="1" applyAlignment="1" applyProtection="1">
      <alignment horizontal="center" vertical="center"/>
      <protection hidden="1"/>
    </xf>
    <xf numFmtId="0" fontId="24" fillId="0" borderId="18" xfId="0" applyFont="1" applyBorder="1" applyAlignment="1">
      <alignment horizontal="left" vertical="center" wrapText="1"/>
    </xf>
    <xf numFmtId="1" fontId="25" fillId="0" borderId="14" xfId="1" applyNumberFormat="1" applyFont="1" applyFill="1" applyBorder="1" applyAlignment="1" applyProtection="1">
      <alignment horizontal="center" vertical="center"/>
      <protection hidden="1"/>
    </xf>
    <xf numFmtId="1" fontId="26" fillId="0" borderId="37" xfId="1" applyNumberFormat="1" applyFont="1" applyFill="1" applyBorder="1" applyAlignment="1" applyProtection="1">
      <alignment horizontal="center" vertical="center"/>
      <protection hidden="1"/>
    </xf>
    <xf numFmtId="1" fontId="27" fillId="0" borderId="38" xfId="1" applyNumberFormat="1" applyFont="1" applyFill="1" applyBorder="1" applyAlignment="1" applyProtection="1">
      <alignment horizontal="center" vertical="center"/>
      <protection hidden="1"/>
    </xf>
    <xf numFmtId="0" fontId="24" fillId="0" borderId="21" xfId="0" applyFont="1" applyBorder="1" applyAlignment="1">
      <alignment horizontal="left" vertical="center" wrapText="1"/>
    </xf>
    <xf numFmtId="1" fontId="24" fillId="0" borderId="39" xfId="1" applyNumberFormat="1" applyFont="1" applyFill="1" applyBorder="1" applyAlignment="1" applyProtection="1">
      <alignment horizontal="center" vertical="center"/>
      <protection hidden="1"/>
    </xf>
    <xf numFmtId="1" fontId="28" fillId="0" borderId="20" xfId="1" applyNumberFormat="1" applyFont="1" applyFill="1" applyBorder="1" applyAlignment="1" applyProtection="1">
      <alignment horizontal="center" vertical="center"/>
      <protection hidden="1"/>
    </xf>
    <xf numFmtId="1" fontId="27" fillId="0" borderId="19" xfId="1" applyNumberFormat="1" applyFont="1" applyFill="1" applyBorder="1" applyAlignment="1" applyProtection="1">
      <alignment horizontal="center" vertical="center"/>
      <protection hidden="1"/>
    </xf>
    <xf numFmtId="0" fontId="29" fillId="0" borderId="21" xfId="0" applyFont="1" applyBorder="1" applyProtection="1">
      <alignment vertical="center"/>
      <protection hidden="1"/>
    </xf>
    <xf numFmtId="164" fontId="30" fillId="0" borderId="39" xfId="1" applyNumberFormat="1" applyFont="1" applyFill="1" applyBorder="1" applyAlignment="1" applyProtection="1">
      <alignment horizontal="center" vertical="center"/>
      <protection hidden="1"/>
    </xf>
    <xf numFmtId="166" fontId="31" fillId="0" borderId="40" xfId="0" applyNumberFormat="1" applyFont="1" applyBorder="1" applyAlignment="1">
      <alignment horizontal="center"/>
    </xf>
    <xf numFmtId="166" fontId="27" fillId="0" borderId="19" xfId="0" applyNumberFormat="1" applyFont="1" applyBorder="1" applyAlignment="1">
      <alignment horizontal="right"/>
    </xf>
    <xf numFmtId="0" fontId="30" fillId="0" borderId="39" xfId="1" applyNumberFormat="1" applyFont="1" applyFill="1" applyBorder="1" applyAlignment="1" applyProtection="1">
      <alignment horizontal="center" vertical="center"/>
      <protection hidden="1"/>
    </xf>
    <xf numFmtId="1" fontId="31" fillId="0" borderId="40" xfId="0" applyNumberFormat="1" applyFont="1" applyBorder="1" applyAlignment="1">
      <alignment horizontal="right"/>
    </xf>
    <xf numFmtId="166" fontId="32" fillId="0" borderId="19" xfId="0" applyNumberFormat="1" applyFont="1" applyBorder="1" applyAlignment="1">
      <alignment horizontal="right"/>
    </xf>
    <xf numFmtId="164" fontId="33" fillId="2" borderId="39" xfId="1" applyNumberFormat="1" applyFont="1" applyFill="1" applyBorder="1" applyAlignment="1" applyProtection="1">
      <alignment horizontal="center" vertical="center"/>
      <protection hidden="1"/>
    </xf>
    <xf numFmtId="0" fontId="28" fillId="0" borderId="40" xfId="0" applyFont="1" applyBorder="1" applyAlignment="1">
      <alignment horizontal="left"/>
    </xf>
    <xf numFmtId="1" fontId="32" fillId="0" borderId="19" xfId="0" applyNumberFormat="1" applyFont="1" applyBorder="1" applyAlignment="1">
      <alignment horizontal="right"/>
    </xf>
    <xf numFmtId="164" fontId="30" fillId="2" borderId="39" xfId="1" applyNumberFormat="1" applyFont="1" applyFill="1" applyBorder="1" applyAlignment="1" applyProtection="1">
      <alignment horizontal="center" vertical="center"/>
      <protection hidden="1"/>
    </xf>
    <xf numFmtId="168" fontId="31" fillId="0" borderId="40" xfId="0" applyNumberFormat="1" applyFont="1" applyBorder="1" applyAlignment="1">
      <alignment horizontal="center"/>
    </xf>
    <xf numFmtId="9" fontId="30" fillId="0" borderId="39" xfId="1" applyNumberFormat="1" applyFont="1" applyFill="1" applyBorder="1" applyAlignment="1" applyProtection="1">
      <alignment horizontal="center" vertical="center"/>
      <protection hidden="1"/>
    </xf>
    <xf numFmtId="1" fontId="24" fillId="0" borderId="40" xfId="0" applyNumberFormat="1" applyFont="1" applyBorder="1" applyAlignment="1">
      <alignment horizontal="right"/>
    </xf>
    <xf numFmtId="0" fontId="32" fillId="0" borderId="40" xfId="0" applyFont="1" applyBorder="1" applyAlignment="1">
      <alignment horizontal="left"/>
    </xf>
    <xf numFmtId="0" fontId="34" fillId="11" borderId="21" xfId="0" applyFont="1" applyFill="1" applyBorder="1" applyProtection="1">
      <alignment vertical="center"/>
      <protection hidden="1"/>
    </xf>
    <xf numFmtId="164" fontId="35" fillId="11" borderId="39" xfId="1" applyNumberFormat="1" applyFont="1" applyFill="1" applyBorder="1" applyAlignment="1" applyProtection="1">
      <alignment horizontal="center" vertical="center"/>
      <protection hidden="1"/>
    </xf>
    <xf numFmtId="166" fontId="24" fillId="11" borderId="40" xfId="0" applyNumberFormat="1" applyFont="1" applyFill="1" applyBorder="1" applyAlignment="1">
      <alignment horizontal="right"/>
    </xf>
    <xf numFmtId="1" fontId="32" fillId="11" borderId="19" xfId="0" applyNumberFormat="1" applyFont="1" applyFill="1" applyBorder="1" applyAlignment="1">
      <alignment horizontal="right"/>
    </xf>
    <xf numFmtId="0" fontId="34" fillId="12" borderId="21" xfId="0" applyFont="1" applyFill="1" applyBorder="1" applyProtection="1">
      <alignment vertical="center"/>
      <protection hidden="1"/>
    </xf>
    <xf numFmtId="164" fontId="35" fillId="12" borderId="39" xfId="1" applyNumberFormat="1" applyFont="1" applyFill="1" applyBorder="1" applyAlignment="1" applyProtection="1">
      <alignment horizontal="center" vertical="center"/>
      <protection hidden="1"/>
    </xf>
    <xf numFmtId="166" fontId="24" fillId="12" borderId="40" xfId="0" applyNumberFormat="1" applyFont="1" applyFill="1" applyBorder="1" applyAlignment="1">
      <alignment horizontal="right"/>
    </xf>
    <xf numFmtId="1" fontId="32" fillId="12" borderId="19" xfId="0" applyNumberFormat="1" applyFont="1" applyFill="1" applyBorder="1" applyAlignment="1">
      <alignment horizontal="right"/>
    </xf>
    <xf numFmtId="0" fontId="34" fillId="10" borderId="21" xfId="0" applyFont="1" applyFill="1" applyBorder="1" applyProtection="1">
      <alignment vertical="center"/>
      <protection hidden="1"/>
    </xf>
    <xf numFmtId="164" fontId="35" fillId="10" borderId="39" xfId="1" applyNumberFormat="1" applyFont="1" applyFill="1" applyBorder="1" applyAlignment="1" applyProtection="1">
      <alignment horizontal="center" vertical="center"/>
      <protection hidden="1"/>
    </xf>
    <xf numFmtId="166" fontId="24" fillId="10" borderId="40" xfId="0" applyNumberFormat="1" applyFont="1" applyFill="1" applyBorder="1" applyAlignment="1">
      <alignment horizontal="right"/>
    </xf>
    <xf numFmtId="1" fontId="32" fillId="10" borderId="19" xfId="0" applyNumberFormat="1" applyFont="1" applyFill="1" applyBorder="1" applyAlignment="1">
      <alignment horizontal="right"/>
    </xf>
    <xf numFmtId="0" fontId="34" fillId="0" borderId="21" xfId="0" applyFont="1" applyBorder="1" applyProtection="1">
      <alignment vertical="center"/>
      <protection hidden="1"/>
    </xf>
    <xf numFmtId="164" fontId="32" fillId="0" borderId="39" xfId="1" applyNumberFormat="1" applyFont="1" applyFill="1" applyBorder="1" applyAlignment="1" applyProtection="1">
      <alignment horizontal="center" vertical="center"/>
      <protection hidden="1"/>
    </xf>
    <xf numFmtId="166" fontId="24" fillId="0" borderId="40" xfId="0" applyNumberFormat="1" applyFont="1" applyBorder="1" applyAlignment="1">
      <alignment horizontal="right"/>
    </xf>
    <xf numFmtId="164" fontId="33" fillId="0" borderId="39" xfId="1" applyNumberFormat="1" applyFont="1" applyFill="1" applyBorder="1" applyAlignment="1" applyProtection="1">
      <alignment horizontal="center" vertical="center"/>
      <protection hidden="1"/>
    </xf>
    <xf numFmtId="0" fontId="29" fillId="12" borderId="21" xfId="0" applyFont="1" applyFill="1" applyBorder="1" applyProtection="1">
      <alignment vertical="center"/>
      <protection hidden="1"/>
    </xf>
    <xf numFmtId="9" fontId="36" fillId="12" borderId="39" xfId="1" applyNumberFormat="1" applyFont="1" applyFill="1" applyBorder="1" applyAlignment="1" applyProtection="1">
      <alignment horizontal="center" vertical="center"/>
      <protection hidden="1"/>
    </xf>
    <xf numFmtId="1" fontId="32" fillId="12" borderId="20" xfId="0" applyNumberFormat="1" applyFont="1" applyFill="1" applyBorder="1" applyAlignment="1">
      <alignment horizontal="center"/>
    </xf>
    <xf numFmtId="0" fontId="32" fillId="0" borderId="19" xfId="0" applyFont="1" applyBorder="1" applyAlignment="1">
      <alignment horizontal="right"/>
    </xf>
    <xf numFmtId="0" fontId="32" fillId="0" borderId="39" xfId="0" applyFont="1" applyBorder="1" applyAlignment="1">
      <alignment horizontal="center"/>
    </xf>
    <xf numFmtId="0" fontId="32" fillId="0" borderId="14" xfId="0" applyFont="1" applyBorder="1" applyAlignment="1">
      <alignment horizontal="center"/>
    </xf>
    <xf numFmtId="0" fontId="32" fillId="0" borderId="37" xfId="0" applyFont="1" applyBorder="1" applyAlignment="1">
      <alignment horizontal="left"/>
    </xf>
    <xf numFmtId="0" fontId="29" fillId="11" borderId="21" xfId="0" applyFont="1" applyFill="1" applyBorder="1" applyProtection="1">
      <alignment vertical="center"/>
      <protection hidden="1"/>
    </xf>
    <xf numFmtId="0" fontId="32" fillId="11" borderId="39" xfId="0" applyFont="1" applyFill="1" applyBorder="1" applyAlignment="1">
      <alignment horizontal="center"/>
    </xf>
    <xf numFmtId="0" fontId="32" fillId="11" borderId="40" xfId="0" applyFont="1" applyFill="1" applyBorder="1" applyAlignment="1">
      <alignment horizontal="left"/>
    </xf>
    <xf numFmtId="0" fontId="29" fillId="0" borderId="41" xfId="0" applyFont="1" applyBorder="1" applyProtection="1">
      <alignment vertical="center"/>
      <protection hidden="1"/>
    </xf>
    <xf numFmtId="0" fontId="32" fillId="0" borderId="42" xfId="0" applyFont="1" applyBorder="1" applyAlignment="1">
      <alignment horizontal="center"/>
    </xf>
    <xf numFmtId="0" fontId="32" fillId="0" borderId="43" xfId="0" applyFont="1" applyBorder="1" applyAlignment="1">
      <alignment horizontal="left"/>
    </xf>
    <xf numFmtId="1" fontId="32" fillId="0" borderId="44" xfId="0" applyNumberFormat="1" applyFont="1" applyBorder="1" applyAlignment="1">
      <alignment horizontal="right"/>
    </xf>
    <xf numFmtId="0" fontId="29" fillId="13" borderId="13" xfId="0" applyFont="1" applyFill="1" applyBorder="1" applyProtection="1">
      <alignment vertical="center"/>
      <protection hidden="1"/>
    </xf>
    <xf numFmtId="0" fontId="24" fillId="13" borderId="45" xfId="0" applyFont="1" applyFill="1" applyBorder="1" applyAlignment="1">
      <alignment horizontal="center"/>
    </xf>
    <xf numFmtId="0" fontId="24" fillId="13" borderId="46" xfId="0" applyFont="1" applyFill="1" applyBorder="1" applyAlignment="1">
      <alignment horizontal="left"/>
    </xf>
    <xf numFmtId="1" fontId="37" fillId="13" borderId="12" xfId="0" applyNumberFormat="1" applyFont="1" applyFill="1" applyBorder="1" applyAlignment="1">
      <alignment horizontal="right"/>
    </xf>
    <xf numFmtId="0" fontId="35" fillId="14" borderId="47" xfId="0" applyFont="1" applyFill="1" applyBorder="1" applyAlignment="1">
      <alignment horizontal="center" vertical="center" wrapText="1"/>
    </xf>
    <xf numFmtId="0" fontId="35" fillId="15" borderId="47" xfId="0" applyFont="1" applyFill="1" applyBorder="1" applyAlignment="1">
      <alignment horizontal="center" vertical="center" wrapText="1"/>
    </xf>
    <xf numFmtId="1" fontId="38" fillId="0" borderId="47" xfId="0" applyNumberFormat="1" applyFont="1" applyBorder="1" applyAlignment="1">
      <alignment horizontal="right"/>
    </xf>
    <xf numFmtId="1" fontId="35" fillId="16" borderId="47" xfId="0" applyNumberFormat="1" applyFont="1" applyFill="1" applyBorder="1" applyAlignment="1"/>
    <xf numFmtId="1" fontId="39" fillId="0" borderId="47" xfId="0" applyNumberFormat="1" applyFont="1" applyBorder="1" applyAlignment="1"/>
    <xf numFmtId="1" fontId="40" fillId="0" borderId="47" xfId="0" applyNumberFormat="1" applyFont="1" applyBorder="1" applyAlignment="1"/>
    <xf numFmtId="1" fontId="0" fillId="0" borderId="0" xfId="0" applyNumberFormat="1">
      <alignment vertical="center"/>
    </xf>
    <xf numFmtId="0" fontId="41" fillId="0" borderId="4" xfId="0" applyFont="1" applyBorder="1" applyAlignment="1">
      <alignment wrapText="1"/>
    </xf>
    <xf numFmtId="0" fontId="5" fillId="0" borderId="6" xfId="0" applyFont="1" applyBorder="1" applyAlignment="1">
      <alignment wrapText="1"/>
    </xf>
    <xf numFmtId="0" fontId="3" fillId="0" borderId="14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justify" vertical="top" wrapText="1"/>
    </xf>
    <xf numFmtId="0" fontId="42" fillId="0" borderId="10" xfId="0" applyFont="1" applyBorder="1" applyAlignment="1">
      <alignment horizontal="justify" vertical="top" wrapText="1"/>
    </xf>
    <xf numFmtId="0" fontId="3" fillId="0" borderId="48" xfId="0" applyFont="1" applyBorder="1" applyAlignment="1">
      <alignment horizontal="justify" vertical="top" wrapText="1"/>
    </xf>
    <xf numFmtId="0" fontId="3" fillId="0" borderId="49" xfId="0" applyFont="1" applyBorder="1" applyAlignment="1">
      <alignment horizontal="center" vertical="top" wrapText="1"/>
    </xf>
    <xf numFmtId="4" fontId="3" fillId="0" borderId="50" xfId="0" applyNumberFormat="1" applyFont="1" applyBorder="1" applyAlignment="1">
      <alignment horizontal="right" vertical="top" wrapText="1"/>
    </xf>
    <xf numFmtId="0" fontId="43" fillId="0" borderId="15" xfId="0" applyFont="1" applyBorder="1" applyAlignment="1">
      <alignment horizontal="justify" vertical="center" wrapText="1"/>
    </xf>
    <xf numFmtId="0" fontId="11" fillId="0" borderId="0" xfId="0" applyFont="1" applyAlignment="1">
      <alignment horizontal="left"/>
    </xf>
    <xf numFmtId="0" fontId="11" fillId="0" borderId="5" xfId="0" applyFont="1" applyBorder="1" applyAlignment="1">
      <alignment horizontal="left"/>
    </xf>
    <xf numFmtId="0" fontId="15" fillId="0" borderId="4" xfId="3" applyFont="1" applyBorder="1" applyAlignment="1"/>
    <xf numFmtId="0" fontId="15" fillId="0" borderId="13" xfId="3" applyFont="1" applyBorder="1" applyAlignment="1"/>
    <xf numFmtId="0" fontId="20" fillId="3" borderId="6" xfId="0" applyFont="1" applyFill="1" applyBorder="1" applyAlignment="1">
      <alignment vertical="top" wrapText="1"/>
    </xf>
    <xf numFmtId="4" fontId="3" fillId="3" borderId="11" xfId="0" applyNumberFormat="1" applyFont="1" applyFill="1" applyBorder="1" applyAlignment="1">
      <alignment horizontal="right" vertical="center" wrapText="1"/>
    </xf>
    <xf numFmtId="0" fontId="6" fillId="0" borderId="6" xfId="0" applyFont="1" applyBorder="1" applyAlignment="1">
      <alignment vertical="center" wrapText="1"/>
    </xf>
    <xf numFmtId="4" fontId="0" fillId="0" borderId="0" xfId="0" applyNumberFormat="1">
      <alignment vertical="center"/>
    </xf>
    <xf numFmtId="0" fontId="3" fillId="0" borderId="17" xfId="0" applyFont="1" applyBorder="1" applyAlignment="1">
      <alignment horizontal="left" vertical="top" wrapText="1"/>
    </xf>
    <xf numFmtId="0" fontId="7" fillId="0" borderId="15" xfId="0" applyFont="1" applyBorder="1" applyAlignment="1">
      <alignment horizontal="justify" vertical="center" wrapText="1"/>
    </xf>
    <xf numFmtId="0" fontId="7" fillId="0" borderId="14" xfId="0" applyFont="1" applyBorder="1" applyAlignment="1">
      <alignment horizontal="left" vertical="center" wrapText="1"/>
    </xf>
    <xf numFmtId="0" fontId="20" fillId="3" borderId="10" xfId="0" applyFont="1" applyFill="1" applyBorder="1" applyAlignment="1"/>
    <xf numFmtId="0" fontId="20" fillId="3" borderId="16" xfId="0" applyFont="1" applyFill="1" applyBorder="1" applyAlignment="1"/>
    <xf numFmtId="0" fontId="20" fillId="3" borderId="11" xfId="0" applyFont="1" applyFill="1" applyBorder="1" applyAlignment="1"/>
    <xf numFmtId="0" fontId="20" fillId="0" borderId="4" xfId="0" applyFont="1" applyBorder="1" applyAlignment="1">
      <alignment horizontal="left"/>
    </xf>
    <xf numFmtId="0" fontId="20" fillId="0" borderId="0" xfId="0" applyFont="1" applyAlignment="1">
      <alignment horizontal="justify"/>
    </xf>
    <xf numFmtId="0" fontId="20" fillId="0" borderId="5" xfId="0" applyFont="1" applyBorder="1" applyAlignment="1"/>
    <xf numFmtId="0" fontId="44" fillId="0" borderId="0" xfId="0" applyFont="1" applyAlignment="1">
      <alignment horizontal="justify"/>
    </xf>
    <xf numFmtId="0" fontId="44" fillId="0" borderId="5" xfId="0" applyFont="1" applyBorder="1" applyAlignment="1"/>
    <xf numFmtId="0" fontId="7" fillId="0" borderId="10" xfId="0" applyFont="1" applyBorder="1" applyAlignment="1">
      <alignment horizontal="left"/>
    </xf>
    <xf numFmtId="0" fontId="1" fillId="0" borderId="16" xfId="0" applyFont="1" applyBorder="1" applyAlignment="1">
      <alignment horizontal="justify"/>
    </xf>
    <xf numFmtId="0" fontId="1" fillId="0" borderId="11" xfId="0" applyFont="1" applyBorder="1" applyAlignment="1"/>
    <xf numFmtId="0" fontId="3" fillId="0" borderId="9" xfId="0" applyFont="1" applyBorder="1" applyAlignment="1">
      <alignment horizontal="center" vertical="top" wrapText="1"/>
    </xf>
    <xf numFmtId="0" fontId="7" fillId="0" borderId="5" xfId="0" applyFont="1" applyBorder="1" applyAlignment="1">
      <alignment horizontal="right"/>
    </xf>
    <xf numFmtId="0" fontId="15" fillId="0" borderId="5" xfId="0" applyFont="1" applyBorder="1" applyAlignment="1"/>
    <xf numFmtId="0" fontId="3" fillId="0" borderId="51" xfId="0" applyFont="1" applyBorder="1" applyAlignment="1">
      <alignment horizontal="justify" vertical="top" wrapText="1"/>
    </xf>
    <xf numFmtId="0" fontId="3" fillId="0" borderId="52" xfId="0" applyFont="1" applyBorder="1" applyAlignment="1">
      <alignment horizontal="center" vertical="top" wrapText="1"/>
    </xf>
    <xf numFmtId="4" fontId="3" fillId="0" borderId="53" xfId="0" applyNumberFormat="1" applyFont="1" applyBorder="1" applyAlignment="1">
      <alignment horizontal="right" vertical="top" wrapText="1"/>
    </xf>
    <xf numFmtId="0" fontId="3" fillId="0" borderId="39" xfId="0" applyFont="1" applyBorder="1" applyAlignment="1">
      <alignment horizontal="justify" vertical="top" wrapText="1"/>
    </xf>
    <xf numFmtId="0" fontId="3" fillId="0" borderId="47" xfId="0" applyFont="1" applyBorder="1" applyAlignment="1">
      <alignment horizontal="center" vertical="top" wrapText="1"/>
    </xf>
    <xf numFmtId="4" fontId="3" fillId="0" borderId="40" xfId="0" applyNumberFormat="1" applyFont="1" applyBorder="1" applyAlignment="1">
      <alignment horizontal="right" vertical="top" wrapText="1"/>
    </xf>
    <xf numFmtId="0" fontId="3" fillId="0" borderId="54" xfId="0" applyFont="1" applyBorder="1" applyAlignment="1">
      <alignment horizontal="justify" vertical="top" wrapText="1"/>
    </xf>
    <xf numFmtId="0" fontId="3" fillId="0" borderId="55" xfId="0" applyFont="1" applyBorder="1" applyAlignment="1">
      <alignment horizontal="center" vertical="top" wrapText="1"/>
    </xf>
    <xf numFmtId="4" fontId="3" fillId="0" borderId="56" xfId="0" applyNumberFormat="1" applyFont="1" applyBorder="1" applyAlignment="1">
      <alignment horizontal="right" vertical="top" wrapText="1"/>
    </xf>
    <xf numFmtId="0" fontId="3" fillId="0" borderId="22" xfId="0" applyFont="1" applyBorder="1" applyAlignment="1">
      <alignment horizontal="justify" vertical="top" wrapText="1"/>
    </xf>
    <xf numFmtId="0" fontId="3" fillId="0" borderId="23" xfId="0" applyFont="1" applyBorder="1" applyAlignment="1">
      <alignment horizontal="center" vertical="top" wrapText="1"/>
    </xf>
    <xf numFmtId="4" fontId="3" fillId="0" borderId="24" xfId="0" applyNumberFormat="1" applyFont="1" applyBorder="1" applyAlignment="1">
      <alignment horizontal="right" vertical="top" wrapText="1"/>
    </xf>
    <xf numFmtId="0" fontId="15" fillId="3" borderId="4" xfId="0" applyFont="1" applyFill="1" applyBorder="1" applyAlignment="1">
      <alignment horizontal="justify" vertical="top" wrapText="1"/>
    </xf>
    <xf numFmtId="0" fontId="3" fillId="3" borderId="0" xfId="0" applyFont="1" applyFill="1" applyAlignment="1">
      <alignment horizontal="center" vertical="top" wrapText="1"/>
    </xf>
    <xf numFmtId="4" fontId="3" fillId="3" borderId="5" xfId="0" applyNumberFormat="1" applyFont="1" applyFill="1" applyBorder="1" applyAlignment="1">
      <alignment horizontal="right" vertical="top" wrapText="1"/>
    </xf>
    <xf numFmtId="3" fontId="45" fillId="0" borderId="0" xfId="0" applyNumberFormat="1" applyFont="1">
      <alignment vertical="center"/>
    </xf>
    <xf numFmtId="0" fontId="0" fillId="0" borderId="3" xfId="0" applyBorder="1">
      <alignment vertical="center"/>
    </xf>
    <xf numFmtId="0" fontId="0" fillId="0" borderId="5" xfId="0" applyBorder="1">
      <alignment vertical="center"/>
    </xf>
    <xf numFmtId="0" fontId="13" fillId="0" borderId="13" xfId="0" applyFont="1" applyBorder="1" applyAlignment="1"/>
    <xf numFmtId="0" fontId="13" fillId="0" borderId="7" xfId="0" applyFont="1" applyBorder="1" applyAlignment="1"/>
    <xf numFmtId="0" fontId="13" fillId="0" borderId="8" xfId="0" applyFont="1" applyBorder="1" applyAlignment="1"/>
    <xf numFmtId="0" fontId="46" fillId="13" borderId="57" xfId="0" applyFont="1" applyFill="1" applyBorder="1" applyAlignment="1">
      <alignment horizontal="center" vertical="center"/>
    </xf>
    <xf numFmtId="169" fontId="46" fillId="13" borderId="58" xfId="0" applyNumberFormat="1" applyFont="1" applyFill="1" applyBorder="1" applyAlignment="1">
      <alignment horizontal="center" vertical="center"/>
    </xf>
    <xf numFmtId="0" fontId="46" fillId="13" borderId="58" xfId="0" applyFont="1" applyFill="1" applyBorder="1" applyAlignment="1">
      <alignment vertical="center" wrapText="1"/>
    </xf>
    <xf numFmtId="0" fontId="46" fillId="13" borderId="58" xfId="0" applyFont="1" applyFill="1" applyBorder="1" applyAlignment="1">
      <alignment horizontal="center" vertical="center"/>
    </xf>
    <xf numFmtId="0" fontId="1" fillId="0" borderId="59" xfId="0" applyFont="1" applyBorder="1">
      <alignment vertical="center"/>
    </xf>
    <xf numFmtId="0" fontId="1" fillId="0" borderId="47" xfId="0" applyFont="1" applyBorder="1" applyAlignment="1">
      <alignment horizontal="center" vertical="center"/>
    </xf>
    <xf numFmtId="170" fontId="1" fillId="0" borderId="47" xfId="0" applyNumberFormat="1" applyFont="1" applyBorder="1" applyAlignment="1">
      <alignment horizontal="center" vertical="center"/>
    </xf>
    <xf numFmtId="0" fontId="1" fillId="3" borderId="47" xfId="0" applyFont="1" applyFill="1" applyBorder="1" applyAlignment="1">
      <alignment horizontal="center" vertical="center"/>
    </xf>
    <xf numFmtId="0" fontId="1" fillId="0" borderId="60" xfId="0" applyFont="1" applyBorder="1" applyAlignment="1">
      <alignment horizontal="center" vertical="center"/>
    </xf>
    <xf numFmtId="0" fontId="1" fillId="17" borderId="47" xfId="0" applyFont="1" applyFill="1" applyBorder="1" applyAlignment="1">
      <alignment horizontal="center" vertical="center"/>
    </xf>
    <xf numFmtId="0" fontId="1" fillId="18" borderId="47" xfId="0" applyFont="1" applyFill="1" applyBorder="1" applyAlignment="1">
      <alignment horizontal="center" vertical="center"/>
    </xf>
    <xf numFmtId="0" fontId="7" fillId="19" borderId="10" xfId="0" applyFont="1" applyFill="1" applyBorder="1" applyAlignment="1">
      <alignment horizontal="left" vertical="top" wrapText="1"/>
    </xf>
    <xf numFmtId="0" fontId="2" fillId="0" borderId="3" xfId="0" applyFont="1" applyBorder="1" applyAlignment="1">
      <alignment horizontal="right"/>
    </xf>
    <xf numFmtId="0" fontId="15" fillId="3" borderId="10" xfId="0" applyFont="1" applyFill="1" applyBorder="1" applyAlignment="1"/>
    <xf numFmtId="0" fontId="18" fillId="0" borderId="61" xfId="0" applyFont="1" applyBorder="1" applyAlignment="1">
      <alignment horizontal="justify" vertical="top" wrapText="1"/>
    </xf>
    <xf numFmtId="0" fontId="18" fillId="0" borderId="19" xfId="0" applyFont="1" applyBorder="1" applyAlignment="1">
      <alignment horizontal="center" vertical="top" wrapText="1"/>
    </xf>
    <xf numFmtId="4" fontId="18" fillId="0" borderId="62" xfId="0" applyNumberFormat="1" applyFont="1" applyBorder="1" applyAlignment="1">
      <alignment horizontal="right" vertical="top" wrapText="1"/>
    </xf>
    <xf numFmtId="0" fontId="7" fillId="0" borderId="13" xfId="0" applyFont="1" applyBorder="1" applyAlignment="1">
      <alignment horizontal="left" vertical="top" wrapText="1"/>
    </xf>
    <xf numFmtId="0" fontId="3" fillId="3" borderId="10" xfId="0" applyFont="1" applyFill="1" applyBorder="1" applyAlignment="1">
      <alignment horizontal="center" vertical="top" wrapText="1"/>
    </xf>
    <xf numFmtId="0" fontId="3" fillId="0" borderId="38" xfId="0" applyFont="1" applyBorder="1" applyAlignment="1">
      <alignment horizontal="center" vertical="top" wrapText="1"/>
    </xf>
    <xf numFmtId="4" fontId="3" fillId="0" borderId="63" xfId="0" applyNumberFormat="1" applyFont="1" applyBorder="1" applyAlignment="1">
      <alignment horizontal="right" vertical="top" wrapText="1"/>
    </xf>
    <xf numFmtId="0" fontId="7" fillId="0" borderId="5" xfId="0" applyFont="1" applyBorder="1" applyAlignment="1"/>
    <xf numFmtId="0" fontId="3" fillId="20" borderId="4" xfId="0" applyFont="1" applyFill="1" applyBorder="1" applyAlignment="1">
      <alignment horizontal="left"/>
    </xf>
    <xf numFmtId="0" fontId="1" fillId="20" borderId="0" xfId="0" applyFont="1" applyFill="1" applyAlignment="1">
      <alignment horizontal="justify"/>
    </xf>
    <xf numFmtId="0" fontId="1" fillId="20" borderId="5" xfId="0" applyFont="1" applyFill="1" applyBorder="1" applyAlignment="1"/>
    <xf numFmtId="0" fontId="47" fillId="0" borderId="6" xfId="0" applyFont="1" applyBorder="1" applyAlignment="1">
      <alignment vertical="center" wrapText="1"/>
    </xf>
    <xf numFmtId="0" fontId="7" fillId="3" borderId="6" xfId="0" applyFont="1" applyFill="1" applyBorder="1" applyAlignment="1">
      <alignment horizontal="left"/>
    </xf>
    <xf numFmtId="0" fontId="7" fillId="3" borderId="4" xfId="0" applyFont="1" applyFill="1" applyBorder="1" applyAlignment="1">
      <alignment horizontal="left"/>
    </xf>
    <xf numFmtId="0" fontId="1" fillId="3" borderId="0" xfId="0" applyFont="1" applyFill="1" applyAlignment="1">
      <alignment horizontal="justify"/>
    </xf>
    <xf numFmtId="2" fontId="3" fillId="0" borderId="3" xfId="0" applyNumberFormat="1" applyFont="1" applyBorder="1" applyAlignment="1">
      <alignment horizontal="right" vertical="top" wrapText="1"/>
    </xf>
    <xf numFmtId="2" fontId="3" fillId="0" borderId="20" xfId="0" applyNumberFormat="1" applyFont="1" applyBorder="1" applyAlignment="1">
      <alignment horizontal="right" vertical="top" wrapText="1"/>
    </xf>
    <xf numFmtId="2" fontId="3" fillId="0" borderId="50" xfId="0" applyNumberFormat="1" applyFont="1" applyBorder="1" applyAlignment="1">
      <alignment horizontal="right" vertical="top" wrapText="1"/>
    </xf>
    <xf numFmtId="2" fontId="3" fillId="3" borderId="11" xfId="0" applyNumberFormat="1" applyFont="1" applyFill="1" applyBorder="1" applyAlignment="1">
      <alignment horizontal="right" vertical="top" wrapText="1"/>
    </xf>
    <xf numFmtId="0" fontId="3" fillId="21" borderId="10" xfId="2" applyNumberFormat="1" applyFont="1" applyFill="1" applyBorder="1" applyAlignment="1">
      <alignment horizontal="center" vertical="top" wrapText="1"/>
    </xf>
    <xf numFmtId="0" fontId="3" fillId="21" borderId="6" xfId="0" applyFont="1" applyFill="1" applyBorder="1" applyAlignment="1">
      <alignment horizontal="center" vertical="top" wrapText="1"/>
    </xf>
    <xf numFmtId="2" fontId="3" fillId="21" borderId="11" xfId="0" applyNumberFormat="1" applyFont="1" applyFill="1" applyBorder="1" applyAlignment="1">
      <alignment horizontal="right" vertical="top" wrapText="1"/>
    </xf>
    <xf numFmtId="0" fontId="7" fillId="0" borderId="22" xfId="0" applyFont="1" applyBorder="1" applyAlignment="1">
      <alignment horizontal="left" vertical="top" wrapText="1"/>
    </xf>
    <xf numFmtId="4" fontId="3" fillId="21" borderId="11" xfId="0" applyNumberFormat="1" applyFont="1" applyFill="1" applyBorder="1" applyAlignment="1">
      <alignment horizontal="right" vertical="top" wrapText="1"/>
    </xf>
    <xf numFmtId="167" fontId="3" fillId="21" borderId="10" xfId="2" applyFont="1" applyFill="1" applyBorder="1" applyAlignment="1">
      <alignment horizontal="center" vertical="top" wrapText="1"/>
    </xf>
    <xf numFmtId="0" fontId="3" fillId="0" borderId="61" xfId="0" applyFont="1" applyBorder="1" applyAlignment="1">
      <alignment horizontal="justify" vertical="top" wrapText="1"/>
    </xf>
    <xf numFmtId="4" fontId="3" fillId="0" borderId="62" xfId="0" applyNumberFormat="1" applyFont="1" applyBorder="1" applyAlignment="1">
      <alignment horizontal="right" vertical="top" wrapText="1"/>
    </xf>
    <xf numFmtId="0" fontId="3" fillId="0" borderId="64" xfId="0" applyFont="1" applyBorder="1" applyAlignment="1">
      <alignment horizontal="justify" vertical="top" wrapText="1"/>
    </xf>
    <xf numFmtId="4" fontId="3" fillId="0" borderId="65" xfId="0" applyNumberFormat="1" applyFont="1" applyBorder="1" applyAlignment="1">
      <alignment horizontal="right" vertical="top" wrapText="1"/>
    </xf>
    <xf numFmtId="4" fontId="3" fillId="0" borderId="15" xfId="0" applyNumberFormat="1" applyFont="1" applyBorder="1" applyAlignment="1">
      <alignment horizontal="right" vertical="top" wrapText="1"/>
    </xf>
    <xf numFmtId="4" fontId="3" fillId="0" borderId="19" xfId="0" applyNumberFormat="1" applyFont="1" applyBorder="1" applyAlignment="1">
      <alignment horizontal="right" vertical="top" wrapText="1"/>
    </xf>
    <xf numFmtId="0" fontId="0" fillId="0" borderId="0" xfId="0" applyAlignment="1">
      <alignment horizontal="left" vertical="center"/>
    </xf>
    <xf numFmtId="4" fontId="3" fillId="0" borderId="12" xfId="0" applyNumberFormat="1" applyFont="1" applyBorder="1" applyAlignment="1">
      <alignment horizontal="right" vertical="top" wrapText="1"/>
    </xf>
    <xf numFmtId="0" fontId="3" fillId="0" borderId="1" xfId="0" applyFont="1" applyBorder="1" applyAlignment="1">
      <alignment horizontal="center" vertical="top" wrapText="1"/>
    </xf>
    <xf numFmtId="0" fontId="3" fillId="0" borderId="21" xfId="0" applyFont="1" applyBorder="1" applyAlignment="1">
      <alignment horizontal="center" vertical="top" wrapText="1"/>
    </xf>
    <xf numFmtId="0" fontId="0" fillId="0" borderId="9" xfId="0" applyBorder="1">
      <alignment vertical="center"/>
    </xf>
    <xf numFmtId="0" fontId="3" fillId="0" borderId="13" xfId="0" applyFont="1" applyBorder="1" applyAlignment="1">
      <alignment horizontal="center" vertical="top" wrapText="1"/>
    </xf>
    <xf numFmtId="4" fontId="3" fillId="0" borderId="49" xfId="0" applyNumberFormat="1" applyFont="1" applyBorder="1" applyAlignment="1">
      <alignment horizontal="right" vertical="top" wrapText="1"/>
    </xf>
    <xf numFmtId="0" fontId="3" fillId="0" borderId="10" xfId="0" applyFont="1" applyBorder="1" applyAlignment="1">
      <alignment horizontal="center" vertical="top" wrapText="1"/>
    </xf>
    <xf numFmtId="0" fontId="48" fillId="0" borderId="4" xfId="0" applyFont="1" applyBorder="1" applyAlignment="1">
      <alignment horizontal="left"/>
    </xf>
    <xf numFmtId="0" fontId="48" fillId="0" borderId="4" xfId="0" applyFont="1" applyBorder="1" applyAlignment="1"/>
    <xf numFmtId="0" fontId="7" fillId="0" borderId="0" xfId="0" applyFont="1" applyAlignment="1">
      <alignment wrapText="1"/>
    </xf>
    <xf numFmtId="0" fontId="3" fillId="2" borderId="6" xfId="0" applyFont="1" applyFill="1" applyBorder="1" applyAlignment="1">
      <alignment horizontal="center" vertical="top" wrapText="1"/>
    </xf>
    <xf numFmtId="0" fontId="7" fillId="0" borderId="60" xfId="0" applyFont="1" applyBorder="1" applyAlignment="1">
      <alignment horizontal="left" vertical="top" wrapText="1"/>
    </xf>
    <xf numFmtId="0" fontId="3" fillId="0" borderId="66" xfId="0" applyFont="1" applyBorder="1" applyAlignment="1">
      <alignment horizontal="center" vertical="top" wrapText="1"/>
    </xf>
    <xf numFmtId="4" fontId="3" fillId="0" borderId="67" xfId="0" applyNumberFormat="1" applyFont="1" applyBorder="1" applyAlignment="1">
      <alignment horizontal="right" vertical="top" wrapText="1"/>
    </xf>
    <xf numFmtId="0" fontId="3" fillId="0" borderId="14" xfId="0" applyFont="1" applyBorder="1" applyAlignment="1">
      <alignment horizontal="justify" vertical="top" wrapText="1"/>
    </xf>
    <xf numFmtId="0" fontId="3" fillId="0" borderId="68" xfId="0" applyFont="1" applyBorder="1" applyAlignment="1">
      <alignment horizontal="justify" vertical="top" wrapText="1"/>
    </xf>
    <xf numFmtId="0" fontId="3" fillId="0" borderId="69" xfId="0" applyFont="1" applyBorder="1" applyAlignment="1">
      <alignment horizontal="center" vertical="top" wrapText="1"/>
    </xf>
    <xf numFmtId="4" fontId="3" fillId="0" borderId="70" xfId="0" applyNumberFormat="1" applyFont="1" applyBorder="1" applyAlignment="1">
      <alignment horizontal="right" vertical="top" wrapText="1"/>
    </xf>
    <xf numFmtId="0" fontId="3" fillId="0" borderId="57" xfId="0" applyFont="1" applyBorder="1" applyAlignment="1">
      <alignment horizontal="justify" vertical="top" wrapText="1"/>
    </xf>
    <xf numFmtId="0" fontId="3" fillId="0" borderId="58" xfId="0" applyFont="1" applyBorder="1" applyAlignment="1">
      <alignment horizontal="center" vertical="top" wrapText="1"/>
    </xf>
    <xf numFmtId="0" fontId="49" fillId="0" borderId="0" xfId="0" applyFont="1">
      <alignment vertical="center"/>
    </xf>
    <xf numFmtId="0" fontId="3" fillId="0" borderId="60" xfId="0" applyFont="1" applyBorder="1" applyAlignment="1">
      <alignment horizontal="center" vertical="top" wrapText="1"/>
    </xf>
    <xf numFmtId="4" fontId="3" fillId="0" borderId="37" xfId="0" applyNumberFormat="1" applyFont="1" applyBorder="1" applyAlignment="1">
      <alignment horizontal="right" vertical="top" wrapText="1"/>
    </xf>
    <xf numFmtId="0" fontId="50" fillId="0" borderId="0" xfId="0" applyFont="1" applyAlignment="1">
      <alignment horizontal="justify"/>
    </xf>
    <xf numFmtId="0" fontId="50" fillId="0" borderId="5" xfId="0" applyFont="1" applyBorder="1" applyAlignment="1"/>
    <xf numFmtId="0" fontId="7" fillId="0" borderId="39" xfId="0" applyFont="1" applyBorder="1" applyAlignment="1">
      <alignment horizontal="justify" vertical="top" wrapText="1"/>
    </xf>
    <xf numFmtId="0" fontId="7" fillId="0" borderId="47" xfId="0" applyFont="1" applyBorder="1" applyAlignment="1">
      <alignment horizontal="center" vertical="top" wrapText="1"/>
    </xf>
    <xf numFmtId="4" fontId="7" fillId="0" borderId="40" xfId="0" applyNumberFormat="1" applyFont="1" applyBorder="1" applyAlignment="1">
      <alignment horizontal="right" vertical="top" wrapText="1"/>
    </xf>
    <xf numFmtId="0" fontId="7" fillId="0" borderId="54" xfId="0" applyFont="1" applyBorder="1" applyAlignment="1">
      <alignment horizontal="justify" vertical="top" wrapText="1"/>
    </xf>
    <xf numFmtId="0" fontId="7" fillId="0" borderId="55" xfId="0" applyFont="1" applyBorder="1" applyAlignment="1">
      <alignment horizontal="center" vertical="top" wrapText="1"/>
    </xf>
    <xf numFmtId="4" fontId="7" fillId="0" borderId="56" xfId="0" applyNumberFormat="1" applyFont="1" applyBorder="1" applyAlignment="1">
      <alignment horizontal="right" vertical="top" wrapText="1"/>
    </xf>
    <xf numFmtId="0" fontId="7" fillId="0" borderId="22" xfId="0" applyFont="1" applyBorder="1" applyAlignment="1">
      <alignment horizontal="justify" vertical="top" wrapText="1"/>
    </xf>
    <xf numFmtId="0" fontId="7" fillId="0" borderId="23" xfId="0" applyFont="1" applyBorder="1" applyAlignment="1">
      <alignment horizontal="center" vertical="top" wrapText="1"/>
    </xf>
    <xf numFmtId="4" fontId="7" fillId="0" borderId="24" xfId="0" applyNumberFormat="1" applyFont="1" applyBorder="1" applyAlignment="1">
      <alignment horizontal="right" vertical="top" wrapText="1"/>
    </xf>
    <xf numFmtId="0" fontId="7" fillId="0" borderId="4" xfId="0" applyFont="1" applyBorder="1" applyAlignment="1">
      <alignment horizontal="left" wrapText="1"/>
    </xf>
    <xf numFmtId="0" fontId="8" fillId="0" borderId="10" xfId="0" applyFont="1" applyBorder="1" applyAlignment="1">
      <alignment horizontal="center" indent="15"/>
    </xf>
    <xf numFmtId="0" fontId="8" fillId="0" borderId="16" xfId="0" applyFont="1" applyBorder="1" applyAlignment="1">
      <alignment horizontal="center" indent="15"/>
    </xf>
    <xf numFmtId="0" fontId="8" fillId="0" borderId="6" xfId="0" applyFont="1" applyBorder="1" applyAlignment="1">
      <alignment horizontal="center" indent="15"/>
    </xf>
    <xf numFmtId="0" fontId="7" fillId="0" borderId="4" xfId="0" applyFont="1" applyBorder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7" fillId="0" borderId="5" xfId="0" applyFont="1" applyBorder="1" applyAlignment="1">
      <alignment horizontal="left" vertical="top" wrapText="1"/>
    </xf>
    <xf numFmtId="0" fontId="17" fillId="0" borderId="4" xfId="0" applyFont="1" applyBorder="1" applyAlignment="1">
      <alignment horizontal="left" vertical="top" wrapText="1"/>
    </xf>
    <xf numFmtId="0" fontId="17" fillId="0" borderId="0" xfId="0" applyFont="1" applyAlignment="1">
      <alignment horizontal="left" vertical="top" wrapText="1"/>
    </xf>
    <xf numFmtId="0" fontId="17" fillId="0" borderId="5" xfId="0" applyFont="1" applyBorder="1" applyAlignment="1">
      <alignment horizontal="left" vertical="top" wrapText="1"/>
    </xf>
    <xf numFmtId="0" fontId="16" fillId="3" borderId="4" xfId="0" applyFont="1" applyFill="1" applyBorder="1" applyAlignment="1">
      <alignment horizontal="left" vertical="top" wrapText="1"/>
    </xf>
    <xf numFmtId="0" fontId="16" fillId="3" borderId="0" xfId="0" applyFont="1" applyFill="1" applyAlignment="1">
      <alignment horizontal="left" vertical="top" wrapText="1"/>
    </xf>
    <xf numFmtId="0" fontId="16" fillId="3" borderId="5" xfId="0" applyFont="1" applyFill="1" applyBorder="1" applyAlignment="1">
      <alignment horizontal="left" vertical="top" wrapText="1"/>
    </xf>
    <xf numFmtId="0" fontId="7" fillId="3" borderId="4" xfId="0" applyFont="1" applyFill="1" applyBorder="1" applyAlignment="1">
      <alignment horizontal="left" vertical="top" wrapText="1"/>
    </xf>
    <xf numFmtId="0" fontId="7" fillId="3" borderId="0" xfId="0" applyFont="1" applyFill="1" applyAlignment="1">
      <alignment horizontal="left" vertical="top" wrapText="1"/>
    </xf>
    <xf numFmtId="0" fontId="7" fillId="3" borderId="5" xfId="0" applyFont="1" applyFill="1" applyBorder="1" applyAlignment="1">
      <alignment horizontal="left" vertical="top" wrapText="1"/>
    </xf>
    <xf numFmtId="0" fontId="15" fillId="0" borderId="4" xfId="0" applyFont="1" applyBorder="1" applyAlignment="1">
      <alignment horizontal="left" vertical="top" wrapText="1"/>
    </xf>
    <xf numFmtId="0" fontId="15" fillId="0" borderId="0" xfId="0" applyFont="1" applyAlignment="1">
      <alignment horizontal="left" vertical="top" wrapText="1"/>
    </xf>
    <xf numFmtId="0" fontId="15" fillId="0" borderId="5" xfId="0" applyFont="1" applyBorder="1" applyAlignment="1">
      <alignment horizontal="left" vertical="top" wrapText="1"/>
    </xf>
    <xf numFmtId="0" fontId="11" fillId="0" borderId="4" xfId="0" applyFont="1" applyBorder="1" applyAlignment="1">
      <alignment horizontal="left" vertical="top" wrapText="1"/>
    </xf>
    <xf numFmtId="0" fontId="11" fillId="0" borderId="0" xfId="0" applyFont="1" applyAlignment="1">
      <alignment horizontal="left" vertical="top" wrapText="1"/>
    </xf>
    <xf numFmtId="0" fontId="11" fillId="0" borderId="5" xfId="0" applyFont="1" applyBorder="1" applyAlignment="1">
      <alignment horizontal="left" vertical="top" wrapText="1"/>
    </xf>
    <xf numFmtId="0" fontId="10" fillId="3" borderId="4" xfId="0" applyFont="1" applyFill="1" applyBorder="1" applyAlignment="1">
      <alignment horizontal="left" vertical="top" wrapText="1"/>
    </xf>
    <xf numFmtId="0" fontId="10" fillId="3" borderId="0" xfId="0" applyFont="1" applyFill="1" applyAlignment="1">
      <alignment horizontal="left" vertical="top" wrapText="1"/>
    </xf>
    <xf numFmtId="0" fontId="10" fillId="3" borderId="5" xfId="0" applyFont="1" applyFill="1" applyBorder="1" applyAlignment="1">
      <alignment horizontal="left" vertical="top" wrapText="1"/>
    </xf>
    <xf numFmtId="0" fontId="7" fillId="3" borderId="22" xfId="0" applyFont="1" applyFill="1" applyBorder="1" applyAlignment="1">
      <alignment horizontal="left" vertical="top" wrapText="1"/>
    </xf>
    <xf numFmtId="0" fontId="7" fillId="3" borderId="23" xfId="0" applyFont="1" applyFill="1" applyBorder="1" applyAlignment="1">
      <alignment horizontal="left" vertical="top" wrapText="1"/>
    </xf>
    <xf numFmtId="0" fontId="7" fillId="3" borderId="24" xfId="0" applyFont="1" applyFill="1" applyBorder="1" applyAlignment="1">
      <alignment horizontal="left" vertical="top" wrapText="1"/>
    </xf>
    <xf numFmtId="0" fontId="7" fillId="0" borderId="10" xfId="0" applyFont="1" applyBorder="1" applyAlignment="1">
      <alignment horizontal="center" wrapText="1"/>
    </xf>
    <xf numFmtId="0" fontId="7" fillId="0" borderId="16" xfId="0" applyFont="1" applyBorder="1" applyAlignment="1">
      <alignment horizontal="center" wrapText="1"/>
    </xf>
    <xf numFmtId="0" fontId="7" fillId="0" borderId="11" xfId="0" applyFont="1" applyBorder="1" applyAlignment="1">
      <alignment horizontal="center" wrapText="1"/>
    </xf>
    <xf numFmtId="0" fontId="8" fillId="0" borderId="13" xfId="0" applyFont="1" applyBorder="1" applyAlignment="1">
      <alignment horizontal="center" indent="15"/>
    </xf>
    <xf numFmtId="0" fontId="8" fillId="0" borderId="7" xfId="0" applyFont="1" applyBorder="1" applyAlignment="1">
      <alignment horizontal="center" indent="15"/>
    </xf>
    <xf numFmtId="0" fontId="8" fillId="0" borderId="12" xfId="0" applyFont="1" applyBorder="1" applyAlignment="1">
      <alignment horizontal="center" indent="15"/>
    </xf>
    <xf numFmtId="0" fontId="16" fillId="22" borderId="10" xfId="0" applyFont="1" applyFill="1" applyBorder="1" applyAlignment="1">
      <alignment horizontal="left" vertical="top" wrapText="1"/>
    </xf>
    <xf numFmtId="0" fontId="16" fillId="22" borderId="16" xfId="0" applyFont="1" applyFill="1" applyBorder="1" applyAlignment="1">
      <alignment horizontal="left" vertical="top" wrapText="1"/>
    </xf>
    <xf numFmtId="0" fontId="16" fillId="22" borderId="11" xfId="0" applyFont="1" applyFill="1" applyBorder="1" applyAlignment="1">
      <alignment horizontal="left" vertical="top" wrapText="1"/>
    </xf>
    <xf numFmtId="0" fontId="16" fillId="3" borderId="10" xfId="0" applyFont="1" applyFill="1" applyBorder="1" applyAlignment="1">
      <alignment horizontal="left" vertical="top" wrapText="1"/>
    </xf>
    <xf numFmtId="0" fontId="16" fillId="3" borderId="16" xfId="0" applyFont="1" applyFill="1" applyBorder="1" applyAlignment="1">
      <alignment horizontal="left" vertical="top" wrapText="1"/>
    </xf>
    <xf numFmtId="0" fontId="16" fillId="3" borderId="11" xfId="0" applyFont="1" applyFill="1" applyBorder="1" applyAlignment="1">
      <alignment horizontal="left" vertical="top" wrapText="1"/>
    </xf>
    <xf numFmtId="0" fontId="15" fillId="3" borderId="22" xfId="0" applyFont="1" applyFill="1" applyBorder="1" applyAlignment="1">
      <alignment horizontal="left" vertical="top" wrapText="1"/>
    </xf>
    <xf numFmtId="0" fontId="15" fillId="3" borderId="23" xfId="0" applyFont="1" applyFill="1" applyBorder="1" applyAlignment="1">
      <alignment horizontal="left" vertical="top" wrapText="1"/>
    </xf>
    <xf numFmtId="0" fontId="15" fillId="3" borderId="24" xfId="0" applyFont="1" applyFill="1" applyBorder="1" applyAlignment="1">
      <alignment horizontal="left" vertical="top" wrapText="1"/>
    </xf>
    <xf numFmtId="0" fontId="15" fillId="3" borderId="10" xfId="0" applyFont="1" applyFill="1" applyBorder="1" applyAlignment="1">
      <alignment horizontal="left" vertical="top" wrapText="1"/>
    </xf>
    <xf numFmtId="0" fontId="15" fillId="3" borderId="16" xfId="0" applyFont="1" applyFill="1" applyBorder="1" applyAlignment="1">
      <alignment horizontal="left" vertical="top" wrapText="1"/>
    </xf>
    <xf numFmtId="0" fontId="15" fillId="3" borderId="11" xfId="0" applyFont="1" applyFill="1" applyBorder="1" applyAlignment="1">
      <alignment horizontal="left" vertical="top" wrapText="1"/>
    </xf>
    <xf numFmtId="0" fontId="16" fillId="0" borderId="4" xfId="0" applyFont="1" applyBorder="1" applyAlignment="1">
      <alignment horizontal="left" vertical="top" wrapText="1"/>
    </xf>
    <xf numFmtId="0" fontId="16" fillId="0" borderId="0" xfId="0" applyFont="1" applyAlignment="1">
      <alignment horizontal="left" vertical="top" wrapText="1"/>
    </xf>
    <xf numFmtId="0" fontId="16" fillId="0" borderId="5" xfId="0" applyFont="1" applyBorder="1" applyAlignment="1">
      <alignment horizontal="left" vertical="top" wrapText="1"/>
    </xf>
    <xf numFmtId="0" fontId="11" fillId="3" borderId="10" xfId="0" applyFont="1" applyFill="1" applyBorder="1" applyAlignment="1">
      <alignment horizontal="left" vertical="top" wrapText="1"/>
    </xf>
    <xf numFmtId="0" fontId="11" fillId="3" borderId="16" xfId="0" applyFont="1" applyFill="1" applyBorder="1" applyAlignment="1">
      <alignment horizontal="left" vertical="top" wrapText="1"/>
    </xf>
    <xf numFmtId="0" fontId="11" fillId="3" borderId="11" xfId="0" applyFont="1" applyFill="1" applyBorder="1" applyAlignment="1">
      <alignment horizontal="left" vertical="top" wrapText="1"/>
    </xf>
    <xf numFmtId="0" fontId="15" fillId="0" borderId="10" xfId="0" applyFont="1" applyBorder="1" applyAlignment="1">
      <alignment horizontal="left" vertical="top" wrapText="1"/>
    </xf>
    <xf numFmtId="0" fontId="15" fillId="0" borderId="16" xfId="0" applyFont="1" applyBorder="1" applyAlignment="1">
      <alignment horizontal="left" vertical="top" wrapText="1"/>
    </xf>
    <xf numFmtId="0" fontId="15" fillId="0" borderId="11" xfId="0" applyFont="1" applyBorder="1" applyAlignment="1">
      <alignment horizontal="left" vertical="top" wrapText="1"/>
    </xf>
    <xf numFmtId="0" fontId="15" fillId="0" borderId="13" xfId="0" applyFont="1" applyBorder="1" applyAlignment="1">
      <alignment horizontal="left" vertical="top" wrapText="1"/>
    </xf>
    <xf numFmtId="0" fontId="15" fillId="0" borderId="7" xfId="0" applyFont="1" applyBorder="1" applyAlignment="1">
      <alignment horizontal="left" vertical="top" wrapText="1"/>
    </xf>
    <xf numFmtId="0" fontId="15" fillId="0" borderId="8" xfId="0" applyFont="1" applyBorder="1" applyAlignment="1">
      <alignment horizontal="left" vertical="top" wrapText="1"/>
    </xf>
    <xf numFmtId="0" fontId="15" fillId="3" borderId="4" xfId="0" applyFont="1" applyFill="1" applyBorder="1" applyAlignment="1">
      <alignment horizontal="left" vertical="top" wrapText="1"/>
    </xf>
    <xf numFmtId="0" fontId="15" fillId="3" borderId="0" xfId="0" applyFont="1" applyFill="1" applyAlignment="1">
      <alignment horizontal="left" vertical="top" wrapText="1"/>
    </xf>
    <xf numFmtId="0" fontId="15" fillId="3" borderId="5" xfId="0" applyFont="1" applyFill="1" applyBorder="1" applyAlignment="1">
      <alignment horizontal="left" vertical="top" wrapText="1"/>
    </xf>
    <xf numFmtId="0" fontId="11" fillId="0" borderId="10" xfId="0" applyFont="1" applyBorder="1" applyAlignment="1">
      <alignment horizontal="left" vertical="top" wrapText="1"/>
    </xf>
    <xf numFmtId="0" fontId="11" fillId="0" borderId="16" xfId="0" applyFont="1" applyBorder="1" applyAlignment="1">
      <alignment horizontal="left" vertical="top" wrapText="1"/>
    </xf>
    <xf numFmtId="0" fontId="11" fillId="0" borderId="11" xfId="0" applyFont="1" applyBorder="1" applyAlignment="1">
      <alignment horizontal="left" vertical="top" wrapText="1"/>
    </xf>
    <xf numFmtId="0" fontId="7" fillId="0" borderId="22" xfId="0" applyFont="1" applyBorder="1" applyAlignment="1">
      <alignment horizontal="left" vertical="top" wrapText="1"/>
    </xf>
    <xf numFmtId="0" fontId="7" fillId="0" borderId="23" xfId="0" applyFont="1" applyBorder="1" applyAlignment="1">
      <alignment horizontal="left" vertical="top" wrapText="1"/>
    </xf>
    <xf numFmtId="0" fontId="7" fillId="0" borderId="24" xfId="0" applyFont="1" applyBorder="1" applyAlignment="1">
      <alignment horizontal="left" vertical="top" wrapText="1"/>
    </xf>
    <xf numFmtId="0" fontId="15" fillId="21" borderId="10" xfId="0" applyFont="1" applyFill="1" applyBorder="1" applyAlignment="1">
      <alignment horizontal="left" vertical="top" wrapText="1"/>
    </xf>
    <xf numFmtId="0" fontId="15" fillId="21" borderId="16" xfId="0" applyFont="1" applyFill="1" applyBorder="1" applyAlignment="1">
      <alignment horizontal="left" vertical="top" wrapText="1"/>
    </xf>
    <xf numFmtId="0" fontId="15" fillId="21" borderId="11" xfId="0" applyFont="1" applyFill="1" applyBorder="1" applyAlignment="1">
      <alignment horizontal="left" vertical="top" wrapText="1"/>
    </xf>
    <xf numFmtId="0" fontId="11" fillId="21" borderId="10" xfId="0" applyFont="1" applyFill="1" applyBorder="1" applyAlignment="1">
      <alignment horizontal="left" vertical="top" wrapText="1"/>
    </xf>
    <xf numFmtId="0" fontId="11" fillId="21" borderId="16" xfId="0" applyFont="1" applyFill="1" applyBorder="1" applyAlignment="1">
      <alignment horizontal="left" vertical="top" wrapText="1"/>
    </xf>
    <xf numFmtId="0" fontId="11" fillId="21" borderId="11" xfId="0" applyFont="1" applyFill="1" applyBorder="1" applyAlignment="1">
      <alignment horizontal="left" vertical="top" wrapText="1"/>
    </xf>
    <xf numFmtId="0" fontId="3" fillId="21" borderId="10" xfId="2" applyNumberFormat="1" applyFont="1" applyFill="1" applyBorder="1" applyAlignment="1">
      <alignment horizontal="left" vertical="top" wrapText="1"/>
    </xf>
    <xf numFmtId="0" fontId="3" fillId="21" borderId="6" xfId="2" applyNumberFormat="1" applyFont="1" applyFill="1" applyBorder="1" applyAlignment="1">
      <alignment horizontal="left" vertical="top" wrapText="1"/>
    </xf>
    <xf numFmtId="0" fontId="3" fillId="21" borderId="11" xfId="2" applyNumberFormat="1" applyFont="1" applyFill="1" applyBorder="1" applyAlignment="1">
      <alignment horizontal="left" vertical="top" wrapText="1"/>
    </xf>
    <xf numFmtId="0" fontId="15" fillId="0" borderId="22" xfId="0" applyFont="1" applyBorder="1" applyAlignment="1">
      <alignment horizontal="left" vertical="top" wrapText="1"/>
    </xf>
    <xf numFmtId="0" fontId="15" fillId="0" borderId="23" xfId="0" applyFont="1" applyBorder="1" applyAlignment="1">
      <alignment horizontal="left" vertical="top" wrapText="1"/>
    </xf>
    <xf numFmtId="0" fontId="15" fillId="0" borderId="24" xfId="0" applyFont="1" applyBorder="1" applyAlignment="1">
      <alignment horizontal="left" vertical="top" wrapText="1"/>
    </xf>
    <xf numFmtId="0" fontId="16" fillId="0" borderId="4" xfId="0" applyFont="1" applyBorder="1" applyAlignment="1">
      <alignment vertical="top" wrapText="1"/>
    </xf>
    <xf numFmtId="0" fontId="16" fillId="0" borderId="0" xfId="0" applyFont="1" applyAlignment="1">
      <alignment vertical="top" wrapText="1"/>
    </xf>
    <xf numFmtId="0" fontId="16" fillId="0" borderId="5" xfId="0" applyFont="1" applyBorder="1" applyAlignment="1">
      <alignment vertical="top" wrapText="1"/>
    </xf>
    <xf numFmtId="0" fontId="10" fillId="3" borderId="10" xfId="0" applyFont="1" applyFill="1" applyBorder="1" applyAlignment="1">
      <alignment horizontal="left" vertical="top" wrapText="1"/>
    </xf>
    <xf numFmtId="0" fontId="10" fillId="3" borderId="16" xfId="0" applyFont="1" applyFill="1" applyBorder="1" applyAlignment="1">
      <alignment horizontal="left" vertical="top" wrapText="1"/>
    </xf>
    <xf numFmtId="0" fontId="10" fillId="3" borderId="11" xfId="0" applyFont="1" applyFill="1" applyBorder="1" applyAlignment="1">
      <alignment horizontal="left" vertical="top" wrapText="1"/>
    </xf>
    <xf numFmtId="0" fontId="3" fillId="0" borderId="10" xfId="0" applyFont="1" applyBorder="1" applyAlignment="1">
      <alignment horizontal="right"/>
    </xf>
    <xf numFmtId="0" fontId="3" fillId="0" borderId="11" xfId="0" applyFont="1" applyBorder="1" applyAlignment="1">
      <alignment horizontal="right"/>
    </xf>
    <xf numFmtId="0" fontId="16" fillId="5" borderId="10" xfId="0" applyFont="1" applyFill="1" applyBorder="1" applyAlignment="1">
      <alignment horizontal="left" vertical="top" wrapText="1"/>
    </xf>
    <xf numFmtId="0" fontId="16" fillId="5" borderId="16" xfId="0" applyFont="1" applyFill="1" applyBorder="1" applyAlignment="1">
      <alignment horizontal="left" vertical="top" wrapText="1"/>
    </xf>
    <xf numFmtId="0" fontId="16" fillId="5" borderId="11" xfId="0" applyFont="1" applyFill="1" applyBorder="1" applyAlignment="1">
      <alignment horizontal="left" vertical="top" wrapText="1"/>
    </xf>
    <xf numFmtId="0" fontId="10" fillId="0" borderId="4" xfId="0" applyFont="1" applyBorder="1" applyAlignment="1">
      <alignment horizontal="left" vertical="top" wrapText="1"/>
    </xf>
    <xf numFmtId="0" fontId="10" fillId="0" borderId="0" xfId="0" applyFont="1" applyAlignment="1">
      <alignment horizontal="left" vertical="top" wrapText="1"/>
    </xf>
    <xf numFmtId="0" fontId="10" fillId="0" borderId="5" xfId="0" applyFont="1" applyBorder="1" applyAlignment="1">
      <alignment horizontal="left" vertical="top" wrapText="1"/>
    </xf>
    <xf numFmtId="0" fontId="6" fillId="0" borderId="13" xfId="0" applyFont="1" applyBorder="1" applyAlignment="1">
      <alignment horizontal="left" vertical="center" wrapText="1"/>
    </xf>
    <xf numFmtId="0" fontId="6" fillId="0" borderId="7" xfId="0" applyFont="1" applyBorder="1" applyAlignment="1">
      <alignment horizontal="left" vertical="center" wrapText="1"/>
    </xf>
    <xf numFmtId="0" fontId="20" fillId="0" borderId="4" xfId="0" applyFont="1" applyBorder="1" applyAlignment="1">
      <alignment horizontal="left" vertical="top" wrapText="1"/>
    </xf>
    <xf numFmtId="0" fontId="20" fillId="0" borderId="0" xfId="0" applyFont="1" applyAlignment="1">
      <alignment horizontal="left" vertical="top" wrapText="1"/>
    </xf>
    <xf numFmtId="0" fontId="20" fillId="0" borderId="5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center" vertical="top" wrapText="1"/>
    </xf>
    <xf numFmtId="0" fontId="3" fillId="0" borderId="0" xfId="0" applyFont="1" applyAlignment="1">
      <alignment horizontal="center" vertical="top" wrapText="1"/>
    </xf>
    <xf numFmtId="0" fontId="3" fillId="0" borderId="5" xfId="0" applyFont="1" applyBorder="1" applyAlignment="1">
      <alignment horizontal="center" vertical="top" wrapText="1"/>
    </xf>
    <xf numFmtId="0" fontId="3" fillId="3" borderId="10" xfId="0" applyFont="1" applyFill="1" applyBorder="1" applyAlignment="1">
      <alignment horizontal="center" vertical="top" wrapText="1"/>
    </xf>
    <xf numFmtId="0" fontId="3" fillId="3" borderId="16" xfId="0" applyFont="1" applyFill="1" applyBorder="1" applyAlignment="1">
      <alignment horizontal="center" vertical="top" wrapText="1"/>
    </xf>
    <xf numFmtId="0" fontId="3" fillId="3" borderId="11" xfId="0" applyFont="1" applyFill="1" applyBorder="1" applyAlignment="1">
      <alignment horizontal="center" vertical="top" wrapText="1"/>
    </xf>
    <xf numFmtId="0" fontId="15" fillId="0" borderId="2" xfId="0" applyFont="1" applyBorder="1" applyAlignment="1">
      <alignment horizontal="right"/>
    </xf>
    <xf numFmtId="0" fontId="15" fillId="0" borderId="3" xfId="0" applyFont="1" applyBorder="1" applyAlignment="1">
      <alignment horizontal="right"/>
    </xf>
    <xf numFmtId="0" fontId="15" fillId="0" borderId="7" xfId="0" applyFont="1" applyBorder="1" applyAlignment="1">
      <alignment horizontal="right"/>
    </xf>
    <xf numFmtId="0" fontId="15" fillId="0" borderId="8" xfId="0" applyFont="1" applyBorder="1" applyAlignment="1">
      <alignment horizontal="right"/>
    </xf>
    <xf numFmtId="0" fontId="7" fillId="8" borderId="4" xfId="0" applyFont="1" applyFill="1" applyBorder="1" applyAlignment="1">
      <alignment horizontal="left" vertical="top" wrapText="1"/>
    </xf>
    <xf numFmtId="0" fontId="7" fillId="8" borderId="0" xfId="0" applyFont="1" applyFill="1" applyAlignment="1">
      <alignment horizontal="left" vertical="top" wrapText="1"/>
    </xf>
    <xf numFmtId="0" fontId="7" fillId="8" borderId="5" xfId="0" applyFont="1" applyFill="1" applyBorder="1" applyAlignment="1">
      <alignment horizontal="left" vertical="top" wrapText="1"/>
    </xf>
    <xf numFmtId="0" fontId="16" fillId="8" borderId="10" xfId="0" applyFont="1" applyFill="1" applyBorder="1" applyAlignment="1">
      <alignment horizontal="left" vertical="top" wrapText="1"/>
    </xf>
    <xf numFmtId="0" fontId="16" fillId="8" borderId="16" xfId="0" applyFont="1" applyFill="1" applyBorder="1" applyAlignment="1">
      <alignment horizontal="left" vertical="top" wrapText="1"/>
    </xf>
    <xf numFmtId="0" fontId="16" fillId="8" borderId="11" xfId="0" applyFont="1" applyFill="1" applyBorder="1" applyAlignment="1">
      <alignment horizontal="left" vertical="top" wrapText="1"/>
    </xf>
    <xf numFmtId="0" fontId="10" fillId="0" borderId="10" xfId="0" applyFont="1" applyBorder="1" applyAlignment="1">
      <alignment horizontal="left" vertical="top" wrapText="1"/>
    </xf>
    <xf numFmtId="0" fontId="10" fillId="0" borderId="16" xfId="0" applyFont="1" applyBorder="1" applyAlignment="1">
      <alignment horizontal="left" vertical="top" wrapText="1"/>
    </xf>
    <xf numFmtId="0" fontId="10" fillId="0" borderId="11" xfId="0" applyFont="1" applyBorder="1" applyAlignment="1">
      <alignment horizontal="left" vertical="top" wrapText="1"/>
    </xf>
    <xf numFmtId="0" fontId="20" fillId="8" borderId="10" xfId="0" applyFont="1" applyFill="1" applyBorder="1" applyAlignment="1">
      <alignment horizontal="left" vertical="top" wrapText="1"/>
    </xf>
    <xf numFmtId="0" fontId="20" fillId="8" borderId="16" xfId="0" applyFont="1" applyFill="1" applyBorder="1" applyAlignment="1">
      <alignment horizontal="left" vertical="top" wrapText="1"/>
    </xf>
    <xf numFmtId="0" fontId="20" fillId="8" borderId="11" xfId="0" applyFont="1" applyFill="1" applyBorder="1" applyAlignment="1">
      <alignment horizontal="left" vertical="top" wrapText="1"/>
    </xf>
    <xf numFmtId="0" fontId="20" fillId="0" borderId="10" xfId="0" applyFont="1" applyBorder="1" applyAlignment="1">
      <alignment horizontal="left" vertical="top" wrapText="1"/>
    </xf>
    <xf numFmtId="0" fontId="20" fillId="0" borderId="16" xfId="0" applyFont="1" applyBorder="1" applyAlignment="1">
      <alignment horizontal="left" vertical="top" wrapText="1"/>
    </xf>
    <xf numFmtId="0" fontId="20" fillId="0" borderId="11" xfId="0" applyFont="1" applyBorder="1" applyAlignment="1">
      <alignment horizontal="left" vertical="top" wrapText="1"/>
    </xf>
    <xf numFmtId="0" fontId="20" fillId="3" borderId="10" xfId="0" applyFont="1" applyFill="1" applyBorder="1" applyAlignment="1">
      <alignment horizontal="left" vertical="top" wrapText="1"/>
    </xf>
    <xf numFmtId="0" fontId="20" fillId="3" borderId="16" xfId="0" applyFont="1" applyFill="1" applyBorder="1" applyAlignment="1">
      <alignment horizontal="left" vertical="top" wrapText="1"/>
    </xf>
    <xf numFmtId="0" fontId="20" fillId="3" borderId="11" xfId="0" applyFont="1" applyFill="1" applyBorder="1" applyAlignment="1">
      <alignment horizontal="left" vertical="top" wrapText="1"/>
    </xf>
    <xf numFmtId="0" fontId="15" fillId="5" borderId="10" xfId="0" applyFont="1" applyFill="1" applyBorder="1" applyAlignment="1">
      <alignment horizontal="left" vertical="top" wrapText="1"/>
    </xf>
    <xf numFmtId="0" fontId="15" fillId="5" borderId="16" xfId="0" applyFont="1" applyFill="1" applyBorder="1" applyAlignment="1">
      <alignment horizontal="left" vertical="top" wrapText="1"/>
    </xf>
    <xf numFmtId="0" fontId="15" fillId="5" borderId="11" xfId="0" applyFont="1" applyFill="1" applyBorder="1" applyAlignment="1">
      <alignment horizontal="left" vertical="top" wrapText="1"/>
    </xf>
    <xf numFmtId="0" fontId="16" fillId="0" borderId="1" xfId="0" applyFont="1" applyBorder="1" applyAlignment="1">
      <alignment horizontal="left" vertical="top" wrapText="1"/>
    </xf>
    <xf numFmtId="0" fontId="16" fillId="0" borderId="2" xfId="0" applyFont="1" applyBorder="1" applyAlignment="1">
      <alignment horizontal="left" vertical="top" wrapText="1"/>
    </xf>
    <xf numFmtId="0" fontId="16" fillId="0" borderId="3" xfId="0" applyFont="1" applyBorder="1" applyAlignment="1">
      <alignment horizontal="left" vertical="top" wrapText="1"/>
    </xf>
    <xf numFmtId="0" fontId="22" fillId="9" borderId="22" xfId="0" applyFont="1" applyFill="1" applyBorder="1" applyAlignment="1" applyProtection="1">
      <alignment horizontal="center" vertical="center"/>
      <protection hidden="1"/>
    </xf>
    <xf numFmtId="0" fontId="22" fillId="9" borderId="23" xfId="0" applyFont="1" applyFill="1" applyBorder="1" applyAlignment="1" applyProtection="1">
      <alignment horizontal="center" vertical="center"/>
      <protection hidden="1"/>
    </xf>
    <xf numFmtId="0" fontId="22" fillId="9" borderId="24" xfId="0" applyFont="1" applyFill="1" applyBorder="1" applyAlignment="1" applyProtection="1">
      <alignment horizontal="center" vertical="center"/>
      <protection hidden="1"/>
    </xf>
    <xf numFmtId="0" fontId="23" fillId="10" borderId="22" xfId="0" applyFont="1" applyFill="1" applyBorder="1" applyAlignment="1" applyProtection="1">
      <alignment horizontal="center" vertical="center"/>
      <protection hidden="1"/>
    </xf>
    <xf numFmtId="0" fontId="23" fillId="10" borderId="24" xfId="0" applyFont="1" applyFill="1" applyBorder="1" applyAlignment="1" applyProtection="1">
      <alignment horizontal="center" vertical="center"/>
      <protection hidden="1"/>
    </xf>
    <xf numFmtId="0" fontId="15" fillId="0" borderId="10" xfId="0" applyFont="1" applyBorder="1" applyAlignment="1">
      <alignment horizontal="left"/>
    </xf>
    <xf numFmtId="0" fontId="15" fillId="0" borderId="16" xfId="0" applyFont="1" applyBorder="1" applyAlignment="1">
      <alignment horizontal="left"/>
    </xf>
    <xf numFmtId="0" fontId="15" fillId="0" borderId="11" xfId="0" applyFont="1" applyBorder="1" applyAlignment="1">
      <alignment horizontal="left"/>
    </xf>
    <xf numFmtId="0" fontId="11" fillId="0" borderId="13" xfId="0" applyFont="1" applyBorder="1" applyAlignment="1">
      <alignment vertical="center" wrapText="1"/>
    </xf>
    <xf numFmtId="0" fontId="11" fillId="0" borderId="7" xfId="0" applyFont="1" applyBorder="1" applyAlignment="1">
      <alignment vertical="center" wrapText="1"/>
    </xf>
    <xf numFmtId="0" fontId="11" fillId="0" borderId="8" xfId="0" applyFont="1" applyBorder="1" applyAlignment="1">
      <alignment vertical="center" wrapText="1"/>
    </xf>
    <xf numFmtId="0" fontId="3" fillId="0" borderId="15" xfId="0" applyFont="1" applyBorder="1" applyAlignment="1">
      <alignment horizontal="right"/>
    </xf>
    <xf numFmtId="0" fontId="3" fillId="0" borderId="12" xfId="0" applyFont="1" applyBorder="1" applyAlignment="1">
      <alignment horizontal="right"/>
    </xf>
    <xf numFmtId="0" fontId="19" fillId="0" borderId="26" xfId="0" applyFont="1" applyBorder="1" applyAlignment="1">
      <alignment horizontal="center" vertical="top" wrapText="1"/>
    </xf>
    <xf numFmtId="0" fontId="0" fillId="0" borderId="27" xfId="0" applyBorder="1" applyAlignment="1">
      <alignment vertical="top" wrapText="1"/>
    </xf>
    <xf numFmtId="0" fontId="7" fillId="3" borderId="10" xfId="0" applyFont="1" applyFill="1" applyBorder="1" applyAlignment="1">
      <alignment horizontal="center" vertical="top" wrapText="1"/>
    </xf>
    <xf numFmtId="0" fontId="7" fillId="3" borderId="16" xfId="0" applyFont="1" applyFill="1" applyBorder="1" applyAlignment="1">
      <alignment horizontal="center" vertical="top" wrapText="1"/>
    </xf>
    <xf numFmtId="0" fontId="7" fillId="3" borderId="11" xfId="0" applyFont="1" applyFill="1" applyBorder="1" applyAlignment="1">
      <alignment horizontal="center" vertical="top" wrapText="1"/>
    </xf>
    <xf numFmtId="0" fontId="15" fillId="5" borderId="1" xfId="0" applyFont="1" applyFill="1" applyBorder="1" applyAlignment="1">
      <alignment horizontal="left"/>
    </xf>
    <xf numFmtId="0" fontId="15" fillId="5" borderId="2" xfId="0" applyFont="1" applyFill="1" applyBorder="1" applyAlignment="1">
      <alignment horizontal="left"/>
    </xf>
    <xf numFmtId="0" fontId="15" fillId="5" borderId="3" xfId="0" applyFont="1" applyFill="1" applyBorder="1" applyAlignment="1">
      <alignment horizontal="left"/>
    </xf>
    <xf numFmtId="0" fontId="7" fillId="3" borderId="25" xfId="0" applyFont="1" applyFill="1" applyBorder="1" applyAlignment="1">
      <alignment horizontal="left" vertical="top" wrapText="1"/>
    </xf>
    <xf numFmtId="0" fontId="9" fillId="6" borderId="10" xfId="0" applyFont="1" applyFill="1" applyBorder="1" applyAlignment="1">
      <alignment horizontal="center" vertical="top" wrapText="1"/>
    </xf>
    <xf numFmtId="0" fontId="9" fillId="6" borderId="16" xfId="0" applyFont="1" applyFill="1" applyBorder="1" applyAlignment="1">
      <alignment horizontal="center" vertical="top" wrapText="1"/>
    </xf>
    <xf numFmtId="0" fontId="9" fillId="6" borderId="11" xfId="0" applyFont="1" applyFill="1" applyBorder="1" applyAlignment="1">
      <alignment horizontal="center" vertical="top" wrapText="1"/>
    </xf>
    <xf numFmtId="0" fontId="17" fillId="5" borderId="10" xfId="0" applyFont="1" applyFill="1" applyBorder="1" applyAlignment="1">
      <alignment horizontal="left" vertical="top" wrapText="1"/>
    </xf>
    <xf numFmtId="0" fontId="17" fillId="5" borderId="16" xfId="0" applyFont="1" applyFill="1" applyBorder="1" applyAlignment="1">
      <alignment horizontal="left" vertical="top" wrapText="1"/>
    </xf>
    <xf numFmtId="0" fontId="17" fillId="5" borderId="11" xfId="0" applyFont="1" applyFill="1" applyBorder="1" applyAlignment="1">
      <alignment horizontal="left" vertical="top" wrapText="1"/>
    </xf>
    <xf numFmtId="0" fontId="7" fillId="3" borderId="10" xfId="0" applyFont="1" applyFill="1" applyBorder="1" applyAlignment="1">
      <alignment horizontal="left"/>
    </xf>
    <xf numFmtId="0" fontId="7" fillId="3" borderId="16" xfId="0" applyFont="1" applyFill="1" applyBorder="1" applyAlignment="1">
      <alignment horizontal="left"/>
    </xf>
    <xf numFmtId="0" fontId="7" fillId="3" borderId="11" xfId="0" applyFont="1" applyFill="1" applyBorder="1" applyAlignment="1">
      <alignment horizontal="left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</cellXfs>
  <cellStyles count="4">
    <cellStyle name="Comma" xfId="1" builtinId="3"/>
    <cellStyle name="Currency" xfId="2" builtinId="4"/>
    <cellStyle name="Normal" xfId="0" builtinId="0"/>
    <cellStyle name="Normal_2.4 VX 8s MT" xfId="3" xr:uid="{00000000-0005-0000-0000-00000F000000}"/>
  </cellStyles>
  <dxfs count="0"/>
  <tableStyles count="0" defaultTableStyle="TableStyleMedium2" defaultPivotStyle="PivotStyleLight16"/>
  <colors>
    <mruColors>
      <color rgb="FFFFFF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53" Type="http://schemas.openxmlformats.org/officeDocument/2006/relationships/worksheet" Target="worksheets/sheet53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149" Type="http://schemas.openxmlformats.org/officeDocument/2006/relationships/calcChain" Target="calcChain.xml"/><Relationship Id="rId5" Type="http://schemas.openxmlformats.org/officeDocument/2006/relationships/worksheet" Target="worksheets/sheet5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worksheet" Target="worksheets/sheet14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6" Type="http://schemas.openxmlformats.org/officeDocument/2006/relationships/worksheet" Target="worksheets/sheet16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worksheet" Target="worksheets/sheet144.xml"/><Relationship Id="rId90" Type="http://schemas.openxmlformats.org/officeDocument/2006/relationships/worksheet" Target="worksheets/sheet90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4.png"/><Relationship Id="rId1" Type="http://schemas.openxmlformats.org/officeDocument/2006/relationships/image" Target="../media/image2.emf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NULL" TargetMode="External"/><Relationship Id="rId1" Type="http://schemas.openxmlformats.org/officeDocument/2006/relationships/image" Target="../media/image3.jpeg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10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8.jpeg"/><Relationship Id="rId1" Type="http://schemas.openxmlformats.org/officeDocument/2006/relationships/image" Target="../media/image2.emf"/><Relationship Id="rId4" Type="http://schemas.openxmlformats.org/officeDocument/2006/relationships/image" Target="NULL" TargetMode="External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NULL" TargetMode="External"/><Relationship Id="rId1" Type="http://schemas.openxmlformats.org/officeDocument/2006/relationships/image" Target="../media/image3.jpeg"/></Relationships>
</file>

<file path=xl/drawings/_rels/drawing10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7.jpeg"/></Relationships>
</file>

<file path=xl/drawings/_rels/drawing10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5.png"/></Relationships>
</file>

<file path=xl/drawings/_rels/drawing10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.jpeg"/></Relationships>
</file>

<file path=xl/drawings/_rels/drawing11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7.jpeg"/></Relationships>
</file>

<file path=xl/drawings/_rels/drawing111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5.png"/></Relationships>
</file>

<file path=xl/drawings/_rels/drawing1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jpeg"/><Relationship Id="rId1" Type="http://schemas.openxmlformats.org/officeDocument/2006/relationships/image" Target="../media/image2.emf"/></Relationships>
</file>

<file path=xl/drawings/_rels/drawing1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11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7.jpeg"/></Relationships>
</file>

<file path=xl/drawings/_rels/drawing115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5.png"/></Relationships>
</file>

<file path=xl/drawings/_rels/drawing1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NULL" TargetMode="External"/><Relationship Id="rId1" Type="http://schemas.openxmlformats.org/officeDocument/2006/relationships/image" Target="../media/image27.jpeg"/></Relationships>
</file>

<file path=xl/drawings/_rels/drawing1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11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0.jpeg"/></Relationships>
</file>

<file path=xl/drawings/_rels/drawing11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12.jpeg"/><Relationship Id="rId1" Type="http://schemas.openxmlformats.org/officeDocument/2006/relationships/image" Target="../media/image2.emf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2.emf"/></Relationships>
</file>

<file path=xl/drawings/_rels/drawing12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0.jpeg"/></Relationships>
</file>

<file path=xl/drawings/_rels/drawing121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0.jpeg"/></Relationships>
</file>

<file path=xl/drawings/_rels/drawing122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0.jpeg"/></Relationships>
</file>

<file path=xl/drawings/_rels/drawing1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jpeg"/></Relationships>
</file>

<file path=xl/drawings/_rels/drawing1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28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.jpe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2.emf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2.emf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jpeg"/><Relationship Id="rId1" Type="http://schemas.openxmlformats.org/officeDocument/2006/relationships/image" Target="../media/image2.emf"/><Relationship Id="rId4" Type="http://schemas.openxmlformats.org/officeDocument/2006/relationships/image" Target="NULL" TargetMode="External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8.jpeg"/><Relationship Id="rId1" Type="http://schemas.openxmlformats.org/officeDocument/2006/relationships/image" Target="../media/image2.emf"/><Relationship Id="rId4" Type="http://schemas.openxmlformats.org/officeDocument/2006/relationships/image" Target="NULL" TargetMode="External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jpe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12.jpeg"/><Relationship Id="rId1" Type="http://schemas.openxmlformats.org/officeDocument/2006/relationships/image" Target="../media/image2.emf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NULL" TargetMode="External"/><Relationship Id="rId1" Type="http://schemas.openxmlformats.org/officeDocument/2006/relationships/image" Target="../media/image12.jpe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NULL" TargetMode="External"/><Relationship Id="rId1" Type="http://schemas.openxmlformats.org/officeDocument/2006/relationships/image" Target="../media/image12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3.jpe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4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5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3.jpe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4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4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6.jpe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8.jpe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9.png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jpe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5.png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8.jpe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8.jpe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.jpe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4.png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2.emf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4.png"/><Relationship Id="rId1" Type="http://schemas.openxmlformats.org/officeDocument/2006/relationships/image" Target="../media/image2.emf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8.jpe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8.jpe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8.jpeg"/><Relationship Id="rId1" Type="http://schemas.openxmlformats.org/officeDocument/2006/relationships/image" Target="../media/image2.emf"/><Relationship Id="rId4" Type="http://schemas.openxmlformats.org/officeDocument/2006/relationships/image" Target="NULL" TargetMode="External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8.jpeg"/><Relationship Id="rId1" Type="http://schemas.openxmlformats.org/officeDocument/2006/relationships/image" Target="../media/image2.emf"/><Relationship Id="rId4" Type="http://schemas.openxmlformats.org/officeDocument/2006/relationships/image" Target="NULL" TargetMode="Externa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.jpe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0.png"/><Relationship Id="rId1" Type="http://schemas.openxmlformats.org/officeDocument/2006/relationships/image" Target="../media/image2.emf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8.jpeg"/><Relationship Id="rId1" Type="http://schemas.openxmlformats.org/officeDocument/2006/relationships/image" Target="../media/image2.emf"/><Relationship Id="rId4" Type="http://schemas.openxmlformats.org/officeDocument/2006/relationships/image" Target="NULL" TargetMode="External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jpeg"/></Relationships>
</file>

<file path=xl/drawings/_rels/drawing7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22.jpeg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23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22.jpe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.jpe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7.jpe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7.jpeg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8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4.pn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24.jpeg"/></Relationships>
</file>

<file path=xl/drawings/_rels/drawing9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2.emf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8.jpeg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8.jpe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8.jpeg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7.jpeg"/></Relationships>
</file>

<file path=xl/drawings/_rels/drawing9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7.jpeg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3.jpeg"/><Relationship Id="rId1" Type="http://schemas.openxmlformats.org/officeDocument/2006/relationships/image" Target="../media/image2.emf"/><Relationship Id="rId4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147320</xdr:colOff>
      <xdr:row>0</xdr:row>
      <xdr:rowOff>161290</xdr:rowOff>
    </xdr:from>
    <xdr:to>
      <xdr:col>0</xdr:col>
      <xdr:colOff>3004185</xdr:colOff>
      <xdr:row>8</xdr:row>
      <xdr:rowOff>123190</xdr:rowOff>
    </xdr:to>
    <xdr:pic>
      <xdr:nvPicPr>
        <xdr:cNvPr id="3" name="Picture 2" descr="Image result for hyryder photo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320" y="161290"/>
          <a:ext cx="2856865" cy="15849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219075</xdr:colOff>
      <xdr:row>41</xdr:row>
      <xdr:rowOff>38100</xdr:rowOff>
    </xdr:from>
    <xdr:to>
      <xdr:col>1</xdr:col>
      <xdr:colOff>981075</xdr:colOff>
      <xdr:row>44</xdr:row>
      <xdr:rowOff>180975</xdr:rowOff>
    </xdr:to>
    <xdr:pic>
      <xdr:nvPicPr>
        <xdr:cNvPr id="2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4445" y="8783955"/>
          <a:ext cx="762000" cy="6915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41</xdr:row>
      <xdr:rowOff>171450</xdr:rowOff>
    </xdr:from>
    <xdr:to>
      <xdr:col>1</xdr:col>
      <xdr:colOff>971550</xdr:colOff>
      <xdr:row>45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5140" y="882015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125095</xdr:colOff>
      <xdr:row>0</xdr:row>
      <xdr:rowOff>47625</xdr:rowOff>
    </xdr:from>
    <xdr:to>
      <xdr:col>0</xdr:col>
      <xdr:colOff>3451225</xdr:colOff>
      <xdr:row>8</xdr:row>
      <xdr:rowOff>170815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5095" y="47625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200025</xdr:colOff>
      <xdr:row>47</xdr:row>
      <xdr:rowOff>66675</xdr:rowOff>
    </xdr:from>
    <xdr:to>
      <xdr:col>1</xdr:col>
      <xdr:colOff>1113790</xdr:colOff>
      <xdr:row>51</xdr:row>
      <xdr:rowOff>161925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7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57980" y="9772015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0</xdr:row>
      <xdr:rowOff>95250</xdr:rowOff>
    </xdr:from>
    <xdr:to>
      <xdr:col>1</xdr:col>
      <xdr:colOff>544830</xdr:colOff>
      <xdr:row>8</xdr:row>
      <xdr:rowOff>20955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7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635" y="95250"/>
          <a:ext cx="4502150" cy="154876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7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1</xdr:col>
      <xdr:colOff>200025</xdr:colOff>
      <xdr:row>46</xdr:row>
      <xdr:rowOff>66675</xdr:rowOff>
    </xdr:from>
    <xdr:to>
      <xdr:col>1</xdr:col>
      <xdr:colOff>1113790</xdr:colOff>
      <xdr:row>50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7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57980" y="9372600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52</xdr:row>
      <xdr:rowOff>47625</xdr:rowOff>
    </xdr:from>
    <xdr:to>
      <xdr:col>2</xdr:col>
      <xdr:colOff>1901825</xdr:colOff>
      <xdr:row>56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7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5845" y="1091946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7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962025</xdr:colOff>
      <xdr:row>51</xdr:row>
      <xdr:rowOff>95250</xdr:rowOff>
    </xdr:from>
    <xdr:to>
      <xdr:col>2</xdr:col>
      <xdr:colOff>1875790</xdr:colOff>
      <xdr:row>55</xdr:row>
      <xdr:rowOff>180975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7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49645" y="10784205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162560</xdr:colOff>
      <xdr:row>0</xdr:row>
      <xdr:rowOff>76200</xdr:rowOff>
    </xdr:from>
    <xdr:to>
      <xdr:col>0</xdr:col>
      <xdr:colOff>3398520</xdr:colOff>
      <xdr:row>8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7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62560" y="76200"/>
          <a:ext cx="323596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7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9040" y="905065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7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1143000</xdr:colOff>
      <xdr:row>42</xdr:row>
      <xdr:rowOff>161925</xdr:rowOff>
    </xdr:from>
    <xdr:to>
      <xdr:col>2</xdr:col>
      <xdr:colOff>2056765</xdr:colOff>
      <xdr:row>47</xdr:row>
      <xdr:rowOff>57150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7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3815" y="8982075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48895</xdr:colOff>
      <xdr:row>0</xdr:row>
      <xdr:rowOff>57150</xdr:rowOff>
    </xdr:from>
    <xdr:to>
      <xdr:col>0</xdr:col>
      <xdr:colOff>3712845</xdr:colOff>
      <xdr:row>8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7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48895" y="57150"/>
          <a:ext cx="3663950" cy="175260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7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5845" y="905065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7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962025</xdr:colOff>
      <xdr:row>42</xdr:row>
      <xdr:rowOff>95250</xdr:rowOff>
    </xdr:from>
    <xdr:to>
      <xdr:col>2</xdr:col>
      <xdr:colOff>1875790</xdr:colOff>
      <xdr:row>46</xdr:row>
      <xdr:rowOff>180975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7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49645" y="8915400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162560</xdr:colOff>
      <xdr:row>0</xdr:row>
      <xdr:rowOff>76200</xdr:rowOff>
    </xdr:from>
    <xdr:to>
      <xdr:col>0</xdr:col>
      <xdr:colOff>3398520</xdr:colOff>
      <xdr:row>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7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62560" y="76200"/>
          <a:ext cx="323596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49</xdr:row>
      <xdr:rowOff>171450</xdr:rowOff>
    </xdr:from>
    <xdr:to>
      <xdr:col>1</xdr:col>
      <xdr:colOff>971550</xdr:colOff>
      <xdr:row>53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7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1037653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7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50</xdr:row>
      <xdr:rowOff>76200</xdr:rowOff>
    </xdr:from>
    <xdr:to>
      <xdr:col>1</xdr:col>
      <xdr:colOff>1066800</xdr:colOff>
      <xdr:row>54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7A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1046416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228600</xdr:colOff>
      <xdr:row>50</xdr:row>
      <xdr:rowOff>95250</xdr:rowOff>
    </xdr:from>
    <xdr:to>
      <xdr:col>1</xdr:col>
      <xdr:colOff>1066800</xdr:colOff>
      <xdr:row>54</xdr:row>
      <xdr:rowOff>119380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7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1048321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295275</xdr:colOff>
      <xdr:row>2</xdr:row>
      <xdr:rowOff>95250</xdr:rowOff>
    </xdr:from>
    <xdr:to>
      <xdr:col>0</xdr:col>
      <xdr:colOff>3810000</xdr:colOff>
      <xdr:row>7</xdr:row>
      <xdr:rowOff>163195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7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r:link="rId4"/>
        <a:stretch>
          <a:fillRect/>
        </a:stretch>
      </xdr:blipFill>
      <xdr:spPr>
        <a:xfrm>
          <a:off x="295275" y="544830"/>
          <a:ext cx="3514725" cy="105854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7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1</xdr:col>
      <xdr:colOff>200025</xdr:colOff>
      <xdr:row>48</xdr:row>
      <xdr:rowOff>66675</xdr:rowOff>
    </xdr:from>
    <xdr:to>
      <xdr:col>1</xdr:col>
      <xdr:colOff>1113790</xdr:colOff>
      <xdr:row>52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7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57980" y="10189845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7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72200" y="842010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7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962025</xdr:colOff>
      <xdr:row>42</xdr:row>
      <xdr:rowOff>123825</xdr:rowOff>
    </xdr:from>
    <xdr:to>
      <xdr:col>2</xdr:col>
      <xdr:colOff>1875790</xdr:colOff>
      <xdr:row>47</xdr:row>
      <xdr:rowOff>19050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7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0" y="831342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169545</xdr:colOff>
      <xdr:row>0</xdr:row>
      <xdr:rowOff>53975</xdr:rowOff>
    </xdr:from>
    <xdr:to>
      <xdr:col>0</xdr:col>
      <xdr:colOff>3638550</xdr:colOff>
      <xdr:row>8</xdr:row>
      <xdr:rowOff>33655</xdr:rowOff>
    </xdr:to>
    <xdr:pic>
      <xdr:nvPicPr>
        <xdr:cNvPr id="9" name="Picture 8" descr="Toyota Fortuner 2.8 Diesel 4x2 AT Price, Images, Reviews and Specs -  Overview | Autocar India">
          <a:extLst>
            <a:ext uri="{FF2B5EF4-FFF2-40B4-BE49-F238E27FC236}">
              <a16:creationId xmlns:a16="http://schemas.microsoft.com/office/drawing/2014/main" id="{00000000-0008-0000-7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9545" y="53975"/>
          <a:ext cx="3469005" cy="161798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42</xdr:row>
      <xdr:rowOff>47625</xdr:rowOff>
    </xdr:from>
    <xdr:to>
      <xdr:col>2</xdr:col>
      <xdr:colOff>1901825</xdr:colOff>
      <xdr:row>46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7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10780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7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41</xdr:row>
      <xdr:rowOff>171450</xdr:rowOff>
    </xdr:from>
    <xdr:to>
      <xdr:col>2</xdr:col>
      <xdr:colOff>1866265</xdr:colOff>
      <xdr:row>46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7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904875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57785</xdr:colOff>
      <xdr:row>0</xdr:row>
      <xdr:rowOff>9525</xdr:rowOff>
    </xdr:from>
    <xdr:to>
      <xdr:col>0</xdr:col>
      <xdr:colOff>3856990</xdr:colOff>
      <xdr:row>8</xdr:row>
      <xdr:rowOff>185420</xdr:rowOff>
    </xdr:to>
    <xdr:pic>
      <xdr:nvPicPr>
        <xdr:cNvPr id="9" name="Picture 8" descr="Toyota Fortuner Legender Price - Images, Colours &amp; Reviews - CarWale">
          <a:extLst>
            <a:ext uri="{FF2B5EF4-FFF2-40B4-BE49-F238E27FC236}">
              <a16:creationId xmlns:a16="http://schemas.microsoft.com/office/drawing/2014/main" id="{00000000-0008-0000-7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57785" y="9525"/>
          <a:ext cx="3799205" cy="1814195"/>
        </a:xfrm>
        <a:prstGeom prst="rect">
          <a:avLst/>
        </a:prstGeom>
        <a:noFill/>
        <a:ln w="12700">
          <a:solidFill>
            <a:schemeClr val="tx1"/>
          </a:solidFill>
        </a:ln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7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85825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7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43</xdr:row>
      <xdr:rowOff>76200</xdr:rowOff>
    </xdr:from>
    <xdr:to>
      <xdr:col>1</xdr:col>
      <xdr:colOff>1066800</xdr:colOff>
      <xdr:row>47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7E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94588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7E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42</xdr:row>
      <xdr:rowOff>142875</xdr:rowOff>
    </xdr:from>
    <xdr:to>
      <xdr:col>1</xdr:col>
      <xdr:colOff>1066800</xdr:colOff>
      <xdr:row>46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7E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82967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53</xdr:row>
      <xdr:rowOff>47625</xdr:rowOff>
    </xdr:from>
    <xdr:to>
      <xdr:col>2</xdr:col>
      <xdr:colOff>1901825</xdr:colOff>
      <xdr:row>57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1065466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52</xdr:row>
      <xdr:rowOff>171450</xdr:rowOff>
    </xdr:from>
    <xdr:to>
      <xdr:col>2</xdr:col>
      <xdr:colOff>1866265</xdr:colOff>
      <xdr:row>57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1059561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76835</xdr:colOff>
      <xdr:row>0</xdr:row>
      <xdr:rowOff>57150</xdr:rowOff>
    </xdr:from>
    <xdr:to>
      <xdr:col>0</xdr:col>
      <xdr:colOff>2933700</xdr:colOff>
      <xdr:row>8</xdr:row>
      <xdr:rowOff>9525</xdr:rowOff>
    </xdr:to>
    <xdr:pic>
      <xdr:nvPicPr>
        <xdr:cNvPr id="9" name="Picture 8" descr="Image result for hyryder photo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835" y="57150"/>
          <a:ext cx="2856865" cy="1590675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40</xdr:row>
      <xdr:rowOff>47625</xdr:rowOff>
    </xdr:from>
    <xdr:to>
      <xdr:col>2</xdr:col>
      <xdr:colOff>1901825</xdr:colOff>
      <xdr:row>44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7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72200" y="842010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7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962025</xdr:colOff>
      <xdr:row>39</xdr:row>
      <xdr:rowOff>123825</xdr:rowOff>
    </xdr:from>
    <xdr:to>
      <xdr:col>2</xdr:col>
      <xdr:colOff>1875790</xdr:colOff>
      <xdr:row>44</xdr:row>
      <xdr:rowOff>19050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7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0" y="831342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64770</xdr:colOff>
      <xdr:row>0</xdr:row>
      <xdr:rowOff>44450</xdr:rowOff>
    </xdr:from>
    <xdr:to>
      <xdr:col>0</xdr:col>
      <xdr:colOff>3716020</xdr:colOff>
      <xdr:row>8</xdr:row>
      <xdr:rowOff>109855</xdr:rowOff>
    </xdr:to>
    <xdr:pic>
      <xdr:nvPicPr>
        <xdr:cNvPr id="9" name="Picture 8" descr="Toyota Fortuner 2.8 Diesel 4x2 AT Price, Images, Reviews and Specs -  Overview | Autocar India">
          <a:extLst>
            <a:ext uri="{FF2B5EF4-FFF2-40B4-BE49-F238E27FC236}">
              <a16:creationId xmlns:a16="http://schemas.microsoft.com/office/drawing/2014/main" id="{00000000-0008-0000-7F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70" y="44450"/>
          <a:ext cx="3651250" cy="170370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42</xdr:row>
      <xdr:rowOff>47625</xdr:rowOff>
    </xdr:from>
    <xdr:to>
      <xdr:col>2</xdr:col>
      <xdr:colOff>1901825</xdr:colOff>
      <xdr:row>46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8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10780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8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41</xdr:row>
      <xdr:rowOff>171450</xdr:rowOff>
    </xdr:from>
    <xdr:to>
      <xdr:col>2</xdr:col>
      <xdr:colOff>1866265</xdr:colOff>
      <xdr:row>46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8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904875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57785</xdr:colOff>
      <xdr:row>0</xdr:row>
      <xdr:rowOff>9525</xdr:rowOff>
    </xdr:from>
    <xdr:to>
      <xdr:col>0</xdr:col>
      <xdr:colOff>3856990</xdr:colOff>
      <xdr:row>8</xdr:row>
      <xdr:rowOff>185420</xdr:rowOff>
    </xdr:to>
    <xdr:pic>
      <xdr:nvPicPr>
        <xdr:cNvPr id="9" name="Picture 8" descr="Toyota Fortuner Legender Price - Images, Colours &amp; Reviews - CarWale">
          <a:extLst>
            <a:ext uri="{FF2B5EF4-FFF2-40B4-BE49-F238E27FC236}">
              <a16:creationId xmlns:a16="http://schemas.microsoft.com/office/drawing/2014/main" id="{00000000-0008-0000-8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57785" y="9525"/>
          <a:ext cx="3799205" cy="1814195"/>
        </a:xfrm>
        <a:prstGeom prst="rect">
          <a:avLst/>
        </a:prstGeom>
        <a:noFill/>
        <a:ln w="12700">
          <a:solidFill>
            <a:schemeClr val="tx1"/>
          </a:solidFill>
        </a:ln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161925</xdr:colOff>
      <xdr:row>47</xdr:row>
      <xdr:rowOff>57150</xdr:rowOff>
    </xdr:from>
    <xdr:to>
      <xdr:col>1</xdr:col>
      <xdr:colOff>1047115</xdr:colOff>
      <xdr:row>51</xdr:row>
      <xdr:rowOff>125095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8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19880" y="9923145"/>
          <a:ext cx="885190" cy="799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95250</xdr:colOff>
      <xdr:row>0</xdr:row>
      <xdr:rowOff>47625</xdr:rowOff>
    </xdr:from>
    <xdr:to>
      <xdr:col>0</xdr:col>
      <xdr:colOff>3304540</xdr:colOff>
      <xdr:row>9</xdr:row>
      <xdr:rowOff>47625</xdr:rowOff>
    </xdr:to>
    <xdr:pic>
      <xdr:nvPicPr>
        <xdr:cNvPr id="2" name="Picture 1" descr="Toyota Innova HyCross Launch: Price Starts at Rs 18.30 Lakh in India -  News18">
          <a:extLst>
            <a:ext uri="{FF2B5EF4-FFF2-40B4-BE49-F238E27FC236}">
              <a16:creationId xmlns:a16="http://schemas.microsoft.com/office/drawing/2014/main" id="{00000000-0008-0000-8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" y="47625"/>
          <a:ext cx="3209290" cy="183070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8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85825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8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43</xdr:row>
      <xdr:rowOff>76200</xdr:rowOff>
    </xdr:from>
    <xdr:to>
      <xdr:col>1</xdr:col>
      <xdr:colOff>1066800</xdr:colOff>
      <xdr:row>47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8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94588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8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42</xdr:row>
      <xdr:rowOff>142875</xdr:rowOff>
    </xdr:from>
    <xdr:to>
      <xdr:col>1</xdr:col>
      <xdr:colOff>1066800</xdr:colOff>
      <xdr:row>46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8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82967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40</xdr:row>
      <xdr:rowOff>47625</xdr:rowOff>
    </xdr:from>
    <xdr:to>
      <xdr:col>2</xdr:col>
      <xdr:colOff>1901825</xdr:colOff>
      <xdr:row>44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8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845058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8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36195</xdr:colOff>
      <xdr:row>0</xdr:row>
      <xdr:rowOff>53975</xdr:rowOff>
    </xdr:from>
    <xdr:to>
      <xdr:col>0</xdr:col>
      <xdr:colOff>3808730</xdr:colOff>
      <xdr:row>8</xdr:row>
      <xdr:rowOff>175895</xdr:rowOff>
    </xdr:to>
    <xdr:pic>
      <xdr:nvPicPr>
        <xdr:cNvPr id="9" name="Picture 8" descr="Toyota Fortuner 2.8 Diesel 4x2 AT Price, Images, Reviews and Specs -  Overview | Autocar India">
          <a:extLst>
            <a:ext uri="{FF2B5EF4-FFF2-40B4-BE49-F238E27FC236}">
              <a16:creationId xmlns:a16="http://schemas.microsoft.com/office/drawing/2014/main" id="{00000000-0008-0000-8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" y="53975"/>
          <a:ext cx="3772535" cy="176022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8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34021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8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42</xdr:row>
      <xdr:rowOff>171450</xdr:rowOff>
    </xdr:from>
    <xdr:to>
      <xdr:col>2</xdr:col>
      <xdr:colOff>1866265</xdr:colOff>
      <xdr:row>47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8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928116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57785</xdr:colOff>
      <xdr:row>0</xdr:row>
      <xdr:rowOff>66675</xdr:rowOff>
    </xdr:from>
    <xdr:to>
      <xdr:col>0</xdr:col>
      <xdr:colOff>3856990</xdr:colOff>
      <xdr:row>9</xdr:row>
      <xdr:rowOff>42545</xdr:rowOff>
    </xdr:to>
    <xdr:pic>
      <xdr:nvPicPr>
        <xdr:cNvPr id="9" name="Picture 8" descr="Toyota Fortuner Legender Price - Images, Colours &amp; Reviews - CarWale">
          <a:extLst>
            <a:ext uri="{FF2B5EF4-FFF2-40B4-BE49-F238E27FC236}">
              <a16:creationId xmlns:a16="http://schemas.microsoft.com/office/drawing/2014/main" id="{00000000-0008-0000-8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57785" y="66675"/>
          <a:ext cx="3799205" cy="1812290"/>
        </a:xfrm>
        <a:prstGeom prst="rect">
          <a:avLst/>
        </a:prstGeom>
        <a:noFill/>
        <a:ln w="12700">
          <a:solidFill>
            <a:schemeClr val="tx1"/>
          </a:solidFill>
        </a:ln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48895</xdr:colOff>
      <xdr:row>0</xdr:row>
      <xdr:rowOff>138430</xdr:rowOff>
    </xdr:from>
    <xdr:to>
      <xdr:col>0</xdr:col>
      <xdr:colOff>3840480</xdr:colOff>
      <xdr:row>10</xdr:row>
      <xdr:rowOff>140970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8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rcRect l="2091" t="8965" r="31628" b="-1060"/>
        <a:stretch>
          <a:fillRect/>
        </a:stretch>
      </xdr:blipFill>
      <xdr:spPr>
        <a:xfrm>
          <a:off x="48895" y="138430"/>
          <a:ext cx="3791585" cy="202184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</xdr:col>
      <xdr:colOff>1038225</xdr:colOff>
      <xdr:row>42</xdr:row>
      <xdr:rowOff>47625</xdr:rowOff>
    </xdr:from>
    <xdr:to>
      <xdr:col>2</xdr:col>
      <xdr:colOff>1901825</xdr:colOff>
      <xdr:row>46</xdr:row>
      <xdr:rowOff>47625</xdr:rowOff>
    </xdr:to>
    <xdr:pic>
      <xdr:nvPicPr>
        <xdr:cNvPr id="9" name="Picture 8" hidden="1">
          <a:extLst>
            <a:ext uri="{FF2B5EF4-FFF2-40B4-BE49-F238E27FC236}">
              <a16:creationId xmlns:a16="http://schemas.microsoft.com/office/drawing/2014/main" id="{00000000-0008-0000-8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2515" y="8821420"/>
          <a:ext cx="705485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146685</xdr:colOff>
      <xdr:row>42</xdr:row>
      <xdr:rowOff>113030</xdr:rowOff>
    </xdr:from>
    <xdr:to>
      <xdr:col>2</xdr:col>
      <xdr:colOff>1026795</xdr:colOff>
      <xdr:row>46</xdr:row>
      <xdr:rowOff>91440</xdr:rowOff>
    </xdr:to>
    <xdr:pic>
      <xdr:nvPicPr>
        <xdr:cNvPr id="10" name="Picture 5">
          <a:extLst>
            <a:ext uri="{FF2B5EF4-FFF2-40B4-BE49-F238E27FC236}">
              <a16:creationId xmlns:a16="http://schemas.microsoft.com/office/drawing/2014/main" id="{00000000-0008-0000-8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60975" y="8886825"/>
          <a:ext cx="880110" cy="7194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44</xdr:row>
      <xdr:rowOff>171450</xdr:rowOff>
    </xdr:from>
    <xdr:to>
      <xdr:col>1</xdr:col>
      <xdr:colOff>971550</xdr:colOff>
      <xdr:row>48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8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24306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8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45</xdr:row>
      <xdr:rowOff>76200</xdr:rowOff>
    </xdr:from>
    <xdr:to>
      <xdr:col>1</xdr:col>
      <xdr:colOff>1066800</xdr:colOff>
      <xdr:row>49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8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933069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228600</xdr:colOff>
      <xdr:row>44</xdr:row>
      <xdr:rowOff>142875</xdr:rowOff>
    </xdr:from>
    <xdr:to>
      <xdr:col>1</xdr:col>
      <xdr:colOff>1066800</xdr:colOff>
      <xdr:row>48</xdr:row>
      <xdr:rowOff>167005</xdr:rowOff>
    </xdr:to>
    <xdr:pic>
      <xdr:nvPicPr>
        <xdr:cNvPr id="10" name="Picture 5">
          <a:extLst>
            <a:ext uri="{FF2B5EF4-FFF2-40B4-BE49-F238E27FC236}">
              <a16:creationId xmlns:a16="http://schemas.microsoft.com/office/drawing/2014/main" id="{00000000-0008-0000-8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921448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258445</xdr:colOff>
      <xdr:row>1</xdr:row>
      <xdr:rowOff>85725</xdr:rowOff>
    </xdr:from>
    <xdr:to>
      <xdr:col>0</xdr:col>
      <xdr:colOff>3215640</xdr:colOff>
      <xdr:row>8</xdr:row>
      <xdr:rowOff>123190</xdr:rowOff>
    </xdr:to>
    <xdr:pic>
      <xdr:nvPicPr>
        <xdr:cNvPr id="11" name="Picture 10" descr="Toyota Glanza Cafe White Image">
          <a:extLst>
            <a:ext uri="{FF2B5EF4-FFF2-40B4-BE49-F238E27FC236}">
              <a16:creationId xmlns:a16="http://schemas.microsoft.com/office/drawing/2014/main" id="{00000000-0008-0000-8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8445" y="268605"/>
          <a:ext cx="2957195" cy="147764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47</xdr:row>
      <xdr:rowOff>47625</xdr:rowOff>
    </xdr:from>
    <xdr:to>
      <xdr:col>2</xdr:col>
      <xdr:colOff>1901825</xdr:colOff>
      <xdr:row>51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8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4410" y="978979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8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981075</xdr:colOff>
      <xdr:row>46</xdr:row>
      <xdr:rowOff>76200</xdr:rowOff>
    </xdr:from>
    <xdr:to>
      <xdr:col>2</xdr:col>
      <xdr:colOff>1932305</xdr:colOff>
      <xdr:row>51</xdr:row>
      <xdr:rowOff>6350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8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7260" y="9635490"/>
          <a:ext cx="951230" cy="854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95885</xdr:colOff>
      <xdr:row>0</xdr:row>
      <xdr:rowOff>86360</xdr:rowOff>
    </xdr:from>
    <xdr:to>
      <xdr:col>0</xdr:col>
      <xdr:colOff>3495675</xdr:colOff>
      <xdr:row>8</xdr:row>
      <xdr:rowOff>189865</xdr:rowOff>
    </xdr:to>
    <xdr:pic>
      <xdr:nvPicPr>
        <xdr:cNvPr id="10" name="Picture 9" descr="Toyota Camry Images - Interior &amp; Exterior Photo Gallery [150 ...">
          <a:extLst>
            <a:ext uri="{FF2B5EF4-FFF2-40B4-BE49-F238E27FC236}">
              <a16:creationId xmlns:a16="http://schemas.microsoft.com/office/drawing/2014/main" id="{00000000-0008-0000-8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95885" y="86360"/>
          <a:ext cx="3399790" cy="1741805"/>
        </a:xfrm>
        <a:prstGeom prst="rect">
          <a:avLst/>
        </a:prstGeom>
        <a:noFill/>
        <a:ln w="19050">
          <a:solidFill>
            <a:sysClr val="windowText" lastClr="000000"/>
          </a:solidFill>
        </a:ln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47</xdr:row>
      <xdr:rowOff>171450</xdr:rowOff>
    </xdr:from>
    <xdr:to>
      <xdr:col>1</xdr:col>
      <xdr:colOff>1133475</xdr:colOff>
      <xdr:row>52</xdr:row>
      <xdr:rowOff>85090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8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907905"/>
          <a:ext cx="923925" cy="828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88265</xdr:colOff>
      <xdr:row>0</xdr:row>
      <xdr:rowOff>51435</xdr:rowOff>
    </xdr:from>
    <xdr:to>
      <xdr:col>0</xdr:col>
      <xdr:colOff>3606800</xdr:colOff>
      <xdr:row>7</xdr:row>
      <xdr:rowOff>78105</xdr:rowOff>
    </xdr:to>
    <xdr:pic>
      <xdr:nvPicPr>
        <xdr:cNvPr id="7" name="Picture 6" descr="Hilux" hidden="1">
          <a:extLst>
            <a:ext uri="{FF2B5EF4-FFF2-40B4-BE49-F238E27FC236}">
              <a16:creationId xmlns:a16="http://schemas.microsoft.com/office/drawing/2014/main" id="{00000000-0008-0000-8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88265" y="51435"/>
          <a:ext cx="3518535" cy="1466850"/>
        </a:xfrm>
        <a:prstGeom prst="rect">
          <a:avLst/>
        </a:prstGeom>
        <a:noFill/>
        <a:ln w="12700"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38100</xdr:colOff>
      <xdr:row>0</xdr:row>
      <xdr:rowOff>76200</xdr:rowOff>
    </xdr:from>
    <xdr:to>
      <xdr:col>0</xdr:col>
      <xdr:colOff>3808095</xdr:colOff>
      <xdr:row>8</xdr:row>
      <xdr:rowOff>35560</xdr:rowOff>
    </xdr:to>
    <xdr:pic>
      <xdr:nvPicPr>
        <xdr:cNvPr id="8" name="Picture 7" descr="Hilux">
          <a:extLst>
            <a:ext uri="{FF2B5EF4-FFF2-40B4-BE49-F238E27FC236}">
              <a16:creationId xmlns:a16="http://schemas.microsoft.com/office/drawing/2014/main" id="{00000000-0008-0000-8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38100" y="76200"/>
          <a:ext cx="3769995" cy="158242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257175</xdr:colOff>
      <xdr:row>47</xdr:row>
      <xdr:rowOff>180975</xdr:rowOff>
    </xdr:from>
    <xdr:to>
      <xdr:col>1</xdr:col>
      <xdr:colOff>1095375</xdr:colOff>
      <xdr:row>52</xdr:row>
      <xdr:rowOff>14605</xdr:rowOff>
    </xdr:to>
    <xdr:pic>
      <xdr:nvPicPr>
        <xdr:cNvPr id="9" name="Picture 5">
          <a:extLst>
            <a:ext uri="{FF2B5EF4-FFF2-40B4-BE49-F238E27FC236}">
              <a16:creationId xmlns:a16="http://schemas.microsoft.com/office/drawing/2014/main" id="{00000000-0008-0000-8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15130" y="9917430"/>
          <a:ext cx="838200" cy="7480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88873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29210</xdr:colOff>
      <xdr:row>0</xdr:row>
      <xdr:rowOff>86360</xdr:rowOff>
    </xdr:from>
    <xdr:to>
      <xdr:col>0</xdr:col>
      <xdr:colOff>3686810</xdr:colOff>
      <xdr:row>8</xdr:row>
      <xdr:rowOff>48260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210" y="86360"/>
          <a:ext cx="3657600" cy="1584960"/>
        </a:xfrm>
        <a:prstGeom prst="rect">
          <a:avLst/>
        </a:prstGeom>
        <a:noFill/>
        <a:ln w="12700">
          <a:solidFill>
            <a:srgbClr val="002060"/>
          </a:solidFill>
        </a:ln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8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4410" y="896810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8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981075</xdr:colOff>
      <xdr:row>42</xdr:row>
      <xdr:rowOff>76200</xdr:rowOff>
    </xdr:from>
    <xdr:to>
      <xdr:col>2</xdr:col>
      <xdr:colOff>1932305</xdr:colOff>
      <xdr:row>47</xdr:row>
      <xdr:rowOff>6350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8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7260" y="8813800"/>
          <a:ext cx="951230" cy="854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95885</xdr:colOff>
      <xdr:row>0</xdr:row>
      <xdr:rowOff>86360</xdr:rowOff>
    </xdr:from>
    <xdr:to>
      <xdr:col>0</xdr:col>
      <xdr:colOff>3495675</xdr:colOff>
      <xdr:row>8</xdr:row>
      <xdr:rowOff>189865</xdr:rowOff>
    </xdr:to>
    <xdr:pic>
      <xdr:nvPicPr>
        <xdr:cNvPr id="9" name="Picture 8" descr="Toyota Camry Images - Interior &amp; Exterior Photo Gallery [150 ...">
          <a:extLst>
            <a:ext uri="{FF2B5EF4-FFF2-40B4-BE49-F238E27FC236}">
              <a16:creationId xmlns:a16="http://schemas.microsoft.com/office/drawing/2014/main" id="{00000000-0008-0000-8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95885" y="86360"/>
          <a:ext cx="3399790" cy="1741805"/>
        </a:xfrm>
        <a:prstGeom prst="rect">
          <a:avLst/>
        </a:prstGeom>
        <a:noFill/>
        <a:ln w="19050">
          <a:solidFill>
            <a:sysClr val="windowText" lastClr="000000"/>
          </a:solidFill>
        </a:ln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8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4410" y="893445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8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981075</xdr:colOff>
      <xdr:row>42</xdr:row>
      <xdr:rowOff>76200</xdr:rowOff>
    </xdr:from>
    <xdr:to>
      <xdr:col>2</xdr:col>
      <xdr:colOff>1932305</xdr:colOff>
      <xdr:row>47</xdr:row>
      <xdr:rowOff>6350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8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7260" y="8780145"/>
          <a:ext cx="951230" cy="854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95885</xdr:colOff>
      <xdr:row>0</xdr:row>
      <xdr:rowOff>86360</xdr:rowOff>
    </xdr:from>
    <xdr:to>
      <xdr:col>0</xdr:col>
      <xdr:colOff>3495675</xdr:colOff>
      <xdr:row>8</xdr:row>
      <xdr:rowOff>189865</xdr:rowOff>
    </xdr:to>
    <xdr:pic>
      <xdr:nvPicPr>
        <xdr:cNvPr id="9" name="Picture 8" descr="Toyota Camry Images - Interior &amp; Exterior Photo Gallery [150 ...">
          <a:extLst>
            <a:ext uri="{FF2B5EF4-FFF2-40B4-BE49-F238E27FC236}">
              <a16:creationId xmlns:a16="http://schemas.microsoft.com/office/drawing/2014/main" id="{00000000-0008-0000-8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95885" y="86360"/>
          <a:ext cx="3399790" cy="1741805"/>
        </a:xfrm>
        <a:prstGeom prst="rect">
          <a:avLst/>
        </a:prstGeom>
        <a:noFill/>
        <a:ln w="19050">
          <a:solidFill>
            <a:sysClr val="windowText" lastClr="000000"/>
          </a:solidFill>
        </a:ln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8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4410" y="893445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8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981075</xdr:colOff>
      <xdr:row>42</xdr:row>
      <xdr:rowOff>76200</xdr:rowOff>
    </xdr:from>
    <xdr:to>
      <xdr:col>2</xdr:col>
      <xdr:colOff>1932305</xdr:colOff>
      <xdr:row>47</xdr:row>
      <xdr:rowOff>6350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8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7260" y="8780145"/>
          <a:ext cx="951230" cy="854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95885</xdr:colOff>
      <xdr:row>0</xdr:row>
      <xdr:rowOff>86360</xdr:rowOff>
    </xdr:from>
    <xdr:to>
      <xdr:col>0</xdr:col>
      <xdr:colOff>3495675</xdr:colOff>
      <xdr:row>8</xdr:row>
      <xdr:rowOff>189865</xdr:rowOff>
    </xdr:to>
    <xdr:pic>
      <xdr:nvPicPr>
        <xdr:cNvPr id="9" name="Picture 8" descr="Toyota Camry Images - Interior &amp; Exterior Photo Gallery [150 ...">
          <a:extLst>
            <a:ext uri="{FF2B5EF4-FFF2-40B4-BE49-F238E27FC236}">
              <a16:creationId xmlns:a16="http://schemas.microsoft.com/office/drawing/2014/main" id="{00000000-0008-0000-8E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95885" y="86360"/>
          <a:ext cx="3399790" cy="1741805"/>
        </a:xfrm>
        <a:prstGeom prst="rect">
          <a:avLst/>
        </a:prstGeom>
        <a:noFill/>
        <a:ln w="19050">
          <a:solidFill>
            <a:sysClr val="windowText" lastClr="000000"/>
          </a:solidFill>
        </a:ln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147320</xdr:colOff>
      <xdr:row>0</xdr:row>
      <xdr:rowOff>161290</xdr:rowOff>
    </xdr:from>
    <xdr:to>
      <xdr:col>0</xdr:col>
      <xdr:colOff>3004185</xdr:colOff>
      <xdr:row>8</xdr:row>
      <xdr:rowOff>123190</xdr:rowOff>
    </xdr:to>
    <xdr:pic>
      <xdr:nvPicPr>
        <xdr:cNvPr id="4" name="Picture 3" descr="Image result for hyryder photo">
          <a:extLst>
            <a:ext uri="{FF2B5EF4-FFF2-40B4-BE49-F238E27FC236}">
              <a16:creationId xmlns:a16="http://schemas.microsoft.com/office/drawing/2014/main" id="{00000000-0008-0000-8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320" y="161290"/>
          <a:ext cx="2856865" cy="15849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</xdr:col>
      <xdr:colOff>1038225</xdr:colOff>
      <xdr:row>41</xdr:row>
      <xdr:rowOff>47625</xdr:rowOff>
    </xdr:from>
    <xdr:to>
      <xdr:col>2</xdr:col>
      <xdr:colOff>1901825</xdr:colOff>
      <xdr:row>45</xdr:row>
      <xdr:rowOff>47625</xdr:rowOff>
    </xdr:to>
    <xdr:pic>
      <xdr:nvPicPr>
        <xdr:cNvPr id="10" name="Picture 9" hidden="1">
          <a:extLst>
            <a:ext uri="{FF2B5EF4-FFF2-40B4-BE49-F238E27FC236}">
              <a16:creationId xmlns:a16="http://schemas.microsoft.com/office/drawing/2014/main" id="{00000000-0008-0000-8F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74410" y="850392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981075</xdr:colOff>
      <xdr:row>40</xdr:row>
      <xdr:rowOff>76200</xdr:rowOff>
    </xdr:from>
    <xdr:to>
      <xdr:col>2</xdr:col>
      <xdr:colOff>1932305</xdr:colOff>
      <xdr:row>45</xdr:row>
      <xdr:rowOff>6350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8F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17260" y="8349615"/>
          <a:ext cx="951230" cy="854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245110</xdr:colOff>
      <xdr:row>47</xdr:row>
      <xdr:rowOff>140970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C6CCDC-95E5-A5E6-FB06-1F83194B4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731510" cy="873633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76200</xdr:colOff>
      <xdr:row>1</xdr:row>
      <xdr:rowOff>175264</xdr:rowOff>
    </xdr:from>
    <xdr:to>
      <xdr:col>2</xdr:col>
      <xdr:colOff>495300</xdr:colOff>
      <xdr:row>7</xdr:row>
      <xdr:rowOff>96500</xdr:rowOff>
    </xdr:to>
    <xdr:pic>
      <xdr:nvPicPr>
        <xdr:cNvPr id="3" name="Picture 5">
          <a:extLst>
            <a:ext uri="{FF2B5EF4-FFF2-40B4-BE49-F238E27FC236}">
              <a16:creationId xmlns:a16="http://schemas.microsoft.com/office/drawing/2014/main" id="{C10F733E-ED2E-47F8-AE27-8CD08D76D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90892" y="353052"/>
          <a:ext cx="1018516" cy="1028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830961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42</xdr:row>
      <xdr:rowOff>171450</xdr:rowOff>
    </xdr:from>
    <xdr:to>
      <xdr:col>2</xdr:col>
      <xdr:colOff>1866265</xdr:colOff>
      <xdr:row>47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8250555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48260</xdr:colOff>
      <xdr:row>0</xdr:row>
      <xdr:rowOff>85725</xdr:rowOff>
    </xdr:from>
    <xdr:to>
      <xdr:col>0</xdr:col>
      <xdr:colOff>3837940</xdr:colOff>
      <xdr:row>7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260" y="85725"/>
          <a:ext cx="3789680" cy="1544955"/>
        </a:xfrm>
        <a:prstGeom prst="rect">
          <a:avLst/>
        </a:prstGeom>
        <a:noFill/>
        <a:ln w="9525">
          <a:solidFill>
            <a:sysClr val="windowText" lastClr="000000"/>
          </a:solidFill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49</xdr:row>
      <xdr:rowOff>47625</xdr:rowOff>
    </xdr:from>
    <xdr:to>
      <xdr:col>2</xdr:col>
      <xdr:colOff>1901825</xdr:colOff>
      <xdr:row>53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1024128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1029335</xdr:colOff>
      <xdr:row>48</xdr:row>
      <xdr:rowOff>38100</xdr:rowOff>
    </xdr:from>
    <xdr:to>
      <xdr:col>2</xdr:col>
      <xdr:colOff>2018665</xdr:colOff>
      <xdr:row>52</xdr:row>
      <xdr:rowOff>180975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78830" y="10048875"/>
          <a:ext cx="98933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143510</xdr:colOff>
      <xdr:row>0</xdr:row>
      <xdr:rowOff>95250</xdr:rowOff>
    </xdr:from>
    <xdr:to>
      <xdr:col>0</xdr:col>
      <xdr:colOff>3000375</xdr:colOff>
      <xdr:row>8</xdr:row>
      <xdr:rowOff>47625</xdr:rowOff>
    </xdr:to>
    <xdr:pic>
      <xdr:nvPicPr>
        <xdr:cNvPr id="9" name="Picture 8" descr="Image result for hyryder photo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510" y="95250"/>
          <a:ext cx="2856865" cy="1590675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314325</xdr:colOff>
      <xdr:row>41</xdr:row>
      <xdr:rowOff>38100</xdr:rowOff>
    </xdr:from>
    <xdr:to>
      <xdr:col>2</xdr:col>
      <xdr:colOff>47625</xdr:colOff>
      <xdr:row>45</xdr:row>
      <xdr:rowOff>133350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72280" y="8715375"/>
          <a:ext cx="88963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29210</xdr:colOff>
      <xdr:row>0</xdr:row>
      <xdr:rowOff>86360</xdr:rowOff>
    </xdr:from>
    <xdr:to>
      <xdr:col>0</xdr:col>
      <xdr:colOff>3686810</xdr:colOff>
      <xdr:row>8</xdr:row>
      <xdr:rowOff>48260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210" y="86360"/>
          <a:ext cx="3657600" cy="1584960"/>
        </a:xfrm>
        <a:prstGeom prst="rect">
          <a:avLst/>
        </a:prstGeom>
        <a:noFill/>
        <a:ln w="12700">
          <a:solidFill>
            <a:srgbClr val="002060"/>
          </a:solidFill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38</xdr:row>
      <xdr:rowOff>171450</xdr:rowOff>
    </xdr:from>
    <xdr:to>
      <xdr:col>1</xdr:col>
      <xdr:colOff>971550</xdr:colOff>
      <xdr:row>42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73245" y="809053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76835</xdr:colOff>
      <xdr:row>0</xdr:row>
      <xdr:rowOff>124460</xdr:rowOff>
    </xdr:from>
    <xdr:to>
      <xdr:col>0</xdr:col>
      <xdr:colOff>4020185</xdr:colOff>
      <xdr:row>8</xdr:row>
      <xdr:rowOff>109855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835" y="124460"/>
          <a:ext cx="3943350" cy="1608455"/>
        </a:xfrm>
        <a:prstGeom prst="rect">
          <a:avLst/>
        </a:prstGeom>
        <a:noFill/>
        <a:ln w="12700">
          <a:solidFill>
            <a:srgbClr val="002060"/>
          </a:solidFill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45</xdr:row>
      <xdr:rowOff>171450</xdr:rowOff>
    </xdr:from>
    <xdr:to>
      <xdr:col>1</xdr:col>
      <xdr:colOff>971550</xdr:colOff>
      <xdr:row>49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62215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46</xdr:row>
      <xdr:rowOff>47625</xdr:rowOff>
    </xdr:from>
    <xdr:to>
      <xdr:col>2</xdr:col>
      <xdr:colOff>1901825</xdr:colOff>
      <xdr:row>50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877062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923925</xdr:colOff>
      <xdr:row>45</xdr:row>
      <xdr:rowOff>38100</xdr:rowOff>
    </xdr:from>
    <xdr:to>
      <xdr:col>2</xdr:col>
      <xdr:colOff>1837690</xdr:colOff>
      <xdr:row>49</xdr:row>
      <xdr:rowOff>123825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1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3420" y="8578215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57785</xdr:colOff>
      <xdr:row>0</xdr:row>
      <xdr:rowOff>66675</xdr:rowOff>
    </xdr:from>
    <xdr:to>
      <xdr:col>0</xdr:col>
      <xdr:colOff>2914650</xdr:colOff>
      <xdr:row>8</xdr:row>
      <xdr:rowOff>19050</xdr:rowOff>
    </xdr:to>
    <xdr:pic>
      <xdr:nvPicPr>
        <xdr:cNvPr id="9" name="Picture 8" descr="Image result for hyryder photo">
          <a:extLst>
            <a:ext uri="{FF2B5EF4-FFF2-40B4-BE49-F238E27FC236}">
              <a16:creationId xmlns:a16="http://schemas.microsoft.com/office/drawing/2014/main" id="{00000000-0008-0000-1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785" y="66675"/>
          <a:ext cx="2856865" cy="1590675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25893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781050</xdr:colOff>
      <xdr:row>42</xdr:row>
      <xdr:rowOff>47625</xdr:rowOff>
    </xdr:from>
    <xdr:to>
      <xdr:col>2</xdr:col>
      <xdr:colOff>1694815</xdr:colOff>
      <xdr:row>46</xdr:row>
      <xdr:rowOff>133350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0545" y="9076055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114300</xdr:colOff>
      <xdr:row>1</xdr:row>
      <xdr:rowOff>0</xdr:rowOff>
    </xdr:from>
    <xdr:to>
      <xdr:col>1</xdr:col>
      <xdr:colOff>68580</xdr:colOff>
      <xdr:row>8</xdr:row>
      <xdr:rowOff>38100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300" y="182880"/>
          <a:ext cx="3941445" cy="14935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147320</xdr:colOff>
      <xdr:row>0</xdr:row>
      <xdr:rowOff>161290</xdr:rowOff>
    </xdr:from>
    <xdr:to>
      <xdr:col>0</xdr:col>
      <xdr:colOff>3004185</xdr:colOff>
      <xdr:row>8</xdr:row>
      <xdr:rowOff>123190</xdr:rowOff>
    </xdr:to>
    <xdr:pic>
      <xdr:nvPicPr>
        <xdr:cNvPr id="6" name="Picture 5" descr="Image result for hyryder photo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320" y="161290"/>
          <a:ext cx="2856865" cy="15849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01827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47625</xdr:colOff>
      <xdr:row>0</xdr:row>
      <xdr:rowOff>47625</xdr:rowOff>
    </xdr:from>
    <xdr:to>
      <xdr:col>0</xdr:col>
      <xdr:colOff>3373755</xdr:colOff>
      <xdr:row>8</xdr:row>
      <xdr:rowOff>170815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47625" y="47625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40</xdr:row>
      <xdr:rowOff>171450</xdr:rowOff>
    </xdr:from>
    <xdr:to>
      <xdr:col>1</xdr:col>
      <xdr:colOff>971550</xdr:colOff>
      <xdr:row>44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65251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4" name="Picture 5" hidden="1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87857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6" name="Picture 5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1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43</xdr:row>
      <xdr:rowOff>76200</xdr:rowOff>
    </xdr:from>
    <xdr:to>
      <xdr:col>1</xdr:col>
      <xdr:colOff>1066800</xdr:colOff>
      <xdr:row>47</xdr:row>
      <xdr:rowOff>28575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1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96620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8" name="Picture 7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1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42</xdr:row>
      <xdr:rowOff>142875</xdr:rowOff>
    </xdr:from>
    <xdr:to>
      <xdr:col>1</xdr:col>
      <xdr:colOff>1066800</xdr:colOff>
      <xdr:row>46</xdr:row>
      <xdr:rowOff>167005</xdr:rowOff>
    </xdr:to>
    <xdr:pic>
      <xdr:nvPicPr>
        <xdr:cNvPr id="9" name="Picture 5">
          <a:extLst>
            <a:ext uri="{FF2B5EF4-FFF2-40B4-BE49-F238E27FC236}">
              <a16:creationId xmlns:a16="http://schemas.microsoft.com/office/drawing/2014/main" id="{00000000-0008-0000-1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84999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1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85825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1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43</xdr:row>
      <xdr:rowOff>76200</xdr:rowOff>
    </xdr:from>
    <xdr:to>
      <xdr:col>1</xdr:col>
      <xdr:colOff>1066800</xdr:colOff>
      <xdr:row>47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94588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228600</xdr:colOff>
      <xdr:row>42</xdr:row>
      <xdr:rowOff>142875</xdr:rowOff>
    </xdr:from>
    <xdr:to>
      <xdr:col>1</xdr:col>
      <xdr:colOff>1066800</xdr:colOff>
      <xdr:row>46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1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82967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59055</xdr:colOff>
      <xdr:row>0</xdr:row>
      <xdr:rowOff>115570</xdr:rowOff>
    </xdr:from>
    <xdr:to>
      <xdr:col>0</xdr:col>
      <xdr:colOff>3366135</xdr:colOff>
      <xdr:row>8</xdr:row>
      <xdr:rowOff>158115</xdr:rowOff>
    </xdr:to>
    <xdr:pic>
      <xdr:nvPicPr>
        <xdr:cNvPr id="17" name="Picture 16" descr="Toyota Vellfire Hybrid Car | Price | Interiors | Spefications - Toyota India"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r:link="rId4"/>
        <a:stretch>
          <a:fillRect/>
        </a:stretch>
      </xdr:blipFill>
      <xdr:spPr>
        <a:xfrm>
          <a:off x="59055" y="115570"/>
          <a:ext cx="3307080" cy="166560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38</xdr:row>
      <xdr:rowOff>171450</xdr:rowOff>
    </xdr:from>
    <xdr:to>
      <xdr:col>1</xdr:col>
      <xdr:colOff>971550</xdr:colOff>
      <xdr:row>42</xdr:row>
      <xdr:rowOff>123825</xdr:rowOff>
    </xdr:to>
    <xdr:pic>
      <xdr:nvPicPr>
        <xdr:cNvPr id="12" name="Picture 5" hidden="1">
          <a:extLst>
            <a:ext uri="{FF2B5EF4-FFF2-40B4-BE49-F238E27FC236}">
              <a16:creationId xmlns:a16="http://schemas.microsoft.com/office/drawing/2014/main" id="{00000000-0008-0000-1A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791337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13" name="Picture 12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1A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39</xdr:row>
      <xdr:rowOff>76200</xdr:rowOff>
    </xdr:from>
    <xdr:to>
      <xdr:col>1</xdr:col>
      <xdr:colOff>1066800</xdr:colOff>
      <xdr:row>43</xdr:row>
      <xdr:rowOff>28575</xdr:rowOff>
    </xdr:to>
    <xdr:pic>
      <xdr:nvPicPr>
        <xdr:cNvPr id="14" name="Picture 5" hidden="1">
          <a:extLst>
            <a:ext uri="{FF2B5EF4-FFF2-40B4-BE49-F238E27FC236}">
              <a16:creationId xmlns:a16="http://schemas.microsoft.com/office/drawing/2014/main" id="{00000000-0008-0000-1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00100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228600</xdr:colOff>
      <xdr:row>38</xdr:row>
      <xdr:rowOff>142875</xdr:rowOff>
    </xdr:from>
    <xdr:to>
      <xdr:col>1</xdr:col>
      <xdr:colOff>1066800</xdr:colOff>
      <xdr:row>42</xdr:row>
      <xdr:rowOff>167005</xdr:rowOff>
    </xdr:to>
    <xdr:pic>
      <xdr:nvPicPr>
        <xdr:cNvPr id="15" name="Picture 5">
          <a:extLst>
            <a:ext uri="{FF2B5EF4-FFF2-40B4-BE49-F238E27FC236}">
              <a16:creationId xmlns:a16="http://schemas.microsoft.com/office/drawing/2014/main" id="{00000000-0008-0000-1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788479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114300</xdr:colOff>
      <xdr:row>0</xdr:row>
      <xdr:rowOff>95250</xdr:rowOff>
    </xdr:from>
    <xdr:to>
      <xdr:col>0</xdr:col>
      <xdr:colOff>3191510</xdr:colOff>
      <xdr:row>8</xdr:row>
      <xdr:rowOff>95885</xdr:rowOff>
    </xdr:to>
    <xdr:pic>
      <xdr:nvPicPr>
        <xdr:cNvPr id="17" name="Picture 16" descr="Toyota Camry Images - Interior &amp; Exterior Photo Gallery [150 ...">
          <a:extLst>
            <a:ext uri="{FF2B5EF4-FFF2-40B4-BE49-F238E27FC236}">
              <a16:creationId xmlns:a16="http://schemas.microsoft.com/office/drawing/2014/main" id="{00000000-0008-0000-1A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r:link="rId4"/>
        <a:stretch>
          <a:fillRect/>
        </a:stretch>
      </xdr:blipFill>
      <xdr:spPr>
        <a:xfrm>
          <a:off x="114300" y="95250"/>
          <a:ext cx="3077210" cy="1623695"/>
        </a:xfrm>
        <a:prstGeom prst="rect">
          <a:avLst/>
        </a:prstGeom>
        <a:noFill/>
        <a:ln w="19050">
          <a:solidFill>
            <a:sysClr val="windowText" lastClr="000000"/>
          </a:solidFill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39</xdr:row>
      <xdr:rowOff>171450</xdr:rowOff>
    </xdr:from>
    <xdr:to>
      <xdr:col>1</xdr:col>
      <xdr:colOff>971550</xdr:colOff>
      <xdr:row>43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46391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40</xdr:row>
      <xdr:rowOff>171450</xdr:rowOff>
    </xdr:from>
    <xdr:to>
      <xdr:col>1</xdr:col>
      <xdr:colOff>971550</xdr:colOff>
      <xdr:row>44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48677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105410</xdr:colOff>
      <xdr:row>0</xdr:row>
      <xdr:rowOff>104140</xdr:rowOff>
    </xdr:from>
    <xdr:to>
      <xdr:col>0</xdr:col>
      <xdr:colOff>3262630</xdr:colOff>
      <xdr:row>8</xdr:row>
      <xdr:rowOff>86360</xdr:rowOff>
    </xdr:to>
    <xdr:pic>
      <xdr:nvPicPr>
        <xdr:cNvPr id="6" name="Picture 5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1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410" y="104140"/>
          <a:ext cx="3157220" cy="160528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46</xdr:row>
      <xdr:rowOff>171450</xdr:rowOff>
    </xdr:from>
    <xdr:to>
      <xdr:col>1</xdr:col>
      <xdr:colOff>1041400</xdr:colOff>
      <xdr:row>50</xdr:row>
      <xdr:rowOff>189865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10448290"/>
          <a:ext cx="83185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43</xdr:row>
      <xdr:rowOff>171450</xdr:rowOff>
    </xdr:from>
    <xdr:to>
      <xdr:col>1</xdr:col>
      <xdr:colOff>1041400</xdr:colOff>
      <xdr:row>47</xdr:row>
      <xdr:rowOff>189865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063990"/>
          <a:ext cx="83185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1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04303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147320</xdr:colOff>
      <xdr:row>0</xdr:row>
      <xdr:rowOff>161290</xdr:rowOff>
    </xdr:from>
    <xdr:to>
      <xdr:col>0</xdr:col>
      <xdr:colOff>3004185</xdr:colOff>
      <xdr:row>8</xdr:row>
      <xdr:rowOff>123190</xdr:rowOff>
    </xdr:to>
    <xdr:pic>
      <xdr:nvPicPr>
        <xdr:cNvPr id="3" name="Picture 2" descr="Image result for hyryder photo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320" y="161290"/>
          <a:ext cx="2856865" cy="15849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323850</xdr:colOff>
      <xdr:row>33</xdr:row>
      <xdr:rowOff>38100</xdr:rowOff>
    </xdr:from>
    <xdr:to>
      <xdr:col>1</xdr:col>
      <xdr:colOff>1085850</xdr:colOff>
      <xdr:row>36</xdr:row>
      <xdr:rowOff>180975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19220" y="6132195"/>
          <a:ext cx="762000" cy="6915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2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85825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2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43</xdr:row>
      <xdr:rowOff>76200</xdr:rowOff>
    </xdr:from>
    <xdr:to>
      <xdr:col>1</xdr:col>
      <xdr:colOff>1066800</xdr:colOff>
      <xdr:row>47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2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94588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42</xdr:row>
      <xdr:rowOff>142875</xdr:rowOff>
    </xdr:from>
    <xdr:to>
      <xdr:col>1</xdr:col>
      <xdr:colOff>1066800</xdr:colOff>
      <xdr:row>46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2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82967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44</xdr:row>
      <xdr:rowOff>171450</xdr:rowOff>
    </xdr:from>
    <xdr:to>
      <xdr:col>1</xdr:col>
      <xdr:colOff>971550</xdr:colOff>
      <xdr:row>48</xdr:row>
      <xdr:rowOff>123825</xdr:rowOff>
    </xdr:to>
    <xdr:pic>
      <xdr:nvPicPr>
        <xdr:cNvPr id="7" name="Picture 5">
          <a:extLst>
            <a:ext uri="{FF2B5EF4-FFF2-40B4-BE49-F238E27FC236}">
              <a16:creationId xmlns:a16="http://schemas.microsoft.com/office/drawing/2014/main" id="{00000000-0008-0000-2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47737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45</xdr:row>
      <xdr:rowOff>76200</xdr:rowOff>
    </xdr:from>
    <xdr:to>
      <xdr:col>1</xdr:col>
      <xdr:colOff>1066800</xdr:colOff>
      <xdr:row>49</xdr:row>
      <xdr:rowOff>28575</xdr:rowOff>
    </xdr:to>
    <xdr:pic>
      <xdr:nvPicPr>
        <xdr:cNvPr id="9" name="Picture 5">
          <a:extLst>
            <a:ext uri="{FF2B5EF4-FFF2-40B4-BE49-F238E27FC236}">
              <a16:creationId xmlns:a16="http://schemas.microsoft.com/office/drawing/2014/main" id="{00000000-0008-0000-2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956500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44</xdr:row>
      <xdr:rowOff>142875</xdr:rowOff>
    </xdr:from>
    <xdr:to>
      <xdr:col>1</xdr:col>
      <xdr:colOff>1066800</xdr:colOff>
      <xdr:row>48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2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9448800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44</xdr:row>
      <xdr:rowOff>171450</xdr:rowOff>
    </xdr:from>
    <xdr:to>
      <xdr:col>1</xdr:col>
      <xdr:colOff>971550</xdr:colOff>
      <xdr:row>48</xdr:row>
      <xdr:rowOff>123825</xdr:rowOff>
    </xdr:to>
    <xdr:pic>
      <xdr:nvPicPr>
        <xdr:cNvPr id="7" name="Picture 5">
          <a:extLst>
            <a:ext uri="{FF2B5EF4-FFF2-40B4-BE49-F238E27FC236}">
              <a16:creationId xmlns:a16="http://schemas.microsoft.com/office/drawing/2014/main" id="{00000000-0008-0000-2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47737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45</xdr:row>
      <xdr:rowOff>76200</xdr:rowOff>
    </xdr:from>
    <xdr:to>
      <xdr:col>1</xdr:col>
      <xdr:colOff>1066800</xdr:colOff>
      <xdr:row>49</xdr:row>
      <xdr:rowOff>28575</xdr:rowOff>
    </xdr:to>
    <xdr:pic>
      <xdr:nvPicPr>
        <xdr:cNvPr id="9" name="Picture 5">
          <a:extLst>
            <a:ext uri="{FF2B5EF4-FFF2-40B4-BE49-F238E27FC236}">
              <a16:creationId xmlns:a16="http://schemas.microsoft.com/office/drawing/2014/main" id="{00000000-0008-0000-2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956500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44</xdr:row>
      <xdr:rowOff>142875</xdr:rowOff>
    </xdr:from>
    <xdr:to>
      <xdr:col>1</xdr:col>
      <xdr:colOff>1066800</xdr:colOff>
      <xdr:row>48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2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9448800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2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82777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2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43</xdr:row>
      <xdr:rowOff>76200</xdr:rowOff>
    </xdr:from>
    <xdr:to>
      <xdr:col>1</xdr:col>
      <xdr:colOff>1066800</xdr:colOff>
      <xdr:row>47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2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91540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228600</xdr:colOff>
      <xdr:row>42</xdr:row>
      <xdr:rowOff>142875</xdr:rowOff>
    </xdr:from>
    <xdr:to>
      <xdr:col>1</xdr:col>
      <xdr:colOff>1066800</xdr:colOff>
      <xdr:row>46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2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79919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258445</xdr:colOff>
      <xdr:row>1</xdr:row>
      <xdr:rowOff>85725</xdr:rowOff>
    </xdr:from>
    <xdr:to>
      <xdr:col>0</xdr:col>
      <xdr:colOff>3215640</xdr:colOff>
      <xdr:row>8</xdr:row>
      <xdr:rowOff>123190</xdr:rowOff>
    </xdr:to>
    <xdr:pic>
      <xdr:nvPicPr>
        <xdr:cNvPr id="2" name="Picture 1" descr="Toyota Glanza Cafe White Image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8445" y="268605"/>
          <a:ext cx="2957195" cy="147764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45</xdr:row>
      <xdr:rowOff>171450</xdr:rowOff>
    </xdr:from>
    <xdr:to>
      <xdr:col>1</xdr:col>
      <xdr:colOff>1133475</xdr:colOff>
      <xdr:row>50</xdr:row>
      <xdr:rowOff>85090</xdr:rowOff>
    </xdr:to>
    <xdr:pic>
      <xdr:nvPicPr>
        <xdr:cNvPr id="4" name="Picture 5" hidden="1">
          <a:extLst>
            <a:ext uri="{FF2B5EF4-FFF2-40B4-BE49-F238E27FC236}">
              <a16:creationId xmlns:a16="http://schemas.microsoft.com/office/drawing/2014/main" id="{00000000-0008-0000-2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671685"/>
          <a:ext cx="923925" cy="828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88265</xdr:colOff>
      <xdr:row>0</xdr:row>
      <xdr:rowOff>51435</xdr:rowOff>
    </xdr:from>
    <xdr:to>
      <xdr:col>0</xdr:col>
      <xdr:colOff>3606800</xdr:colOff>
      <xdr:row>7</xdr:row>
      <xdr:rowOff>78105</xdr:rowOff>
    </xdr:to>
    <xdr:pic>
      <xdr:nvPicPr>
        <xdr:cNvPr id="7" name="Picture 6" descr="Hilux" hidden="1">
          <a:extLst>
            <a:ext uri="{FF2B5EF4-FFF2-40B4-BE49-F238E27FC236}">
              <a16:creationId xmlns:a16="http://schemas.microsoft.com/office/drawing/2014/main" id="{00000000-0008-0000-2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88265" y="51435"/>
          <a:ext cx="3518535" cy="1466850"/>
        </a:xfrm>
        <a:prstGeom prst="rect">
          <a:avLst/>
        </a:prstGeom>
        <a:noFill/>
        <a:ln w="12700"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38100</xdr:colOff>
      <xdr:row>0</xdr:row>
      <xdr:rowOff>76200</xdr:rowOff>
    </xdr:from>
    <xdr:to>
      <xdr:col>0</xdr:col>
      <xdr:colOff>3808095</xdr:colOff>
      <xdr:row>8</xdr:row>
      <xdr:rowOff>35560</xdr:rowOff>
    </xdr:to>
    <xdr:pic>
      <xdr:nvPicPr>
        <xdr:cNvPr id="8" name="Picture 7" descr="Hilux">
          <a:extLst>
            <a:ext uri="{FF2B5EF4-FFF2-40B4-BE49-F238E27FC236}">
              <a16:creationId xmlns:a16="http://schemas.microsoft.com/office/drawing/2014/main" id="{00000000-0008-0000-2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38100" y="76200"/>
          <a:ext cx="3769995" cy="158242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257175</xdr:colOff>
      <xdr:row>45</xdr:row>
      <xdr:rowOff>180975</xdr:rowOff>
    </xdr:from>
    <xdr:to>
      <xdr:col>1</xdr:col>
      <xdr:colOff>1095375</xdr:colOff>
      <xdr:row>50</xdr:row>
      <xdr:rowOff>14605</xdr:rowOff>
    </xdr:to>
    <xdr:pic>
      <xdr:nvPicPr>
        <xdr:cNvPr id="9" name="Picture 5">
          <a:extLst>
            <a:ext uri="{FF2B5EF4-FFF2-40B4-BE49-F238E27FC236}">
              <a16:creationId xmlns:a16="http://schemas.microsoft.com/office/drawing/2014/main" id="{00000000-0008-0000-2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15130" y="9681210"/>
          <a:ext cx="838200" cy="7480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45</xdr:row>
      <xdr:rowOff>171450</xdr:rowOff>
    </xdr:from>
    <xdr:to>
      <xdr:col>1</xdr:col>
      <xdr:colOff>1061720</xdr:colOff>
      <xdr:row>50</xdr:row>
      <xdr:rowOff>18415</xdr:rowOff>
    </xdr:to>
    <xdr:pic>
      <xdr:nvPicPr>
        <xdr:cNvPr id="7" name="Picture 5">
          <a:extLst>
            <a:ext uri="{FF2B5EF4-FFF2-40B4-BE49-F238E27FC236}">
              <a16:creationId xmlns:a16="http://schemas.microsoft.com/office/drawing/2014/main" id="{00000000-0008-0000-2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669780"/>
          <a:ext cx="852170" cy="761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45</xdr:row>
      <xdr:rowOff>171450</xdr:rowOff>
    </xdr:from>
    <xdr:to>
      <xdr:col>1</xdr:col>
      <xdr:colOff>1061720</xdr:colOff>
      <xdr:row>50</xdr:row>
      <xdr:rowOff>18415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2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669780"/>
          <a:ext cx="852170" cy="761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6" name="Picture 5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7" name="Picture 6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152400</xdr:colOff>
      <xdr:row>41</xdr:row>
      <xdr:rowOff>161925</xdr:rowOff>
    </xdr:from>
    <xdr:to>
      <xdr:col>1</xdr:col>
      <xdr:colOff>985520</xdr:colOff>
      <xdr:row>45</xdr:row>
      <xdr:rowOff>180975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2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10355" y="8850630"/>
          <a:ext cx="833120" cy="750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2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88265</xdr:colOff>
      <xdr:row>0</xdr:row>
      <xdr:rowOff>51435</xdr:rowOff>
    </xdr:from>
    <xdr:to>
      <xdr:col>0</xdr:col>
      <xdr:colOff>3606800</xdr:colOff>
      <xdr:row>7</xdr:row>
      <xdr:rowOff>78105</xdr:rowOff>
    </xdr:to>
    <xdr:pic>
      <xdr:nvPicPr>
        <xdr:cNvPr id="7" name="Picture 6" descr="Hilux" hidden="1">
          <a:extLst>
            <a:ext uri="{FF2B5EF4-FFF2-40B4-BE49-F238E27FC236}">
              <a16:creationId xmlns:a16="http://schemas.microsoft.com/office/drawing/2014/main" id="{00000000-0008-0000-2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88265" y="51435"/>
          <a:ext cx="3518535" cy="1466850"/>
        </a:xfrm>
        <a:prstGeom prst="rect">
          <a:avLst/>
        </a:prstGeom>
        <a:noFill/>
        <a:ln w="12700"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38100</xdr:colOff>
      <xdr:row>0</xdr:row>
      <xdr:rowOff>76200</xdr:rowOff>
    </xdr:from>
    <xdr:to>
      <xdr:col>1</xdr:col>
      <xdr:colOff>8255</xdr:colOff>
      <xdr:row>8</xdr:row>
      <xdr:rowOff>35560</xdr:rowOff>
    </xdr:to>
    <xdr:pic>
      <xdr:nvPicPr>
        <xdr:cNvPr id="8" name="Picture 7" descr="Hilux">
          <a:extLst>
            <a:ext uri="{FF2B5EF4-FFF2-40B4-BE49-F238E27FC236}">
              <a16:creationId xmlns:a16="http://schemas.microsoft.com/office/drawing/2014/main" id="{00000000-0008-0000-2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38100" y="76200"/>
          <a:ext cx="3928110" cy="158242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209550</xdr:colOff>
      <xdr:row>46</xdr:row>
      <xdr:rowOff>171450</xdr:rowOff>
    </xdr:from>
    <xdr:to>
      <xdr:col>1</xdr:col>
      <xdr:colOff>1133475</xdr:colOff>
      <xdr:row>51</xdr:row>
      <xdr:rowOff>85090</xdr:rowOff>
    </xdr:to>
    <xdr:pic>
      <xdr:nvPicPr>
        <xdr:cNvPr id="10" name="Picture 5" hidden="1">
          <a:extLst>
            <a:ext uri="{FF2B5EF4-FFF2-40B4-BE49-F238E27FC236}">
              <a16:creationId xmlns:a16="http://schemas.microsoft.com/office/drawing/2014/main" id="{00000000-0008-0000-2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67505" y="9723755"/>
          <a:ext cx="838835" cy="828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180975</xdr:colOff>
      <xdr:row>46</xdr:row>
      <xdr:rowOff>180975</xdr:rowOff>
    </xdr:from>
    <xdr:to>
      <xdr:col>1</xdr:col>
      <xdr:colOff>942975</xdr:colOff>
      <xdr:row>51</xdr:row>
      <xdr:rowOff>14605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2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38930" y="9733280"/>
          <a:ext cx="762000" cy="7480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88265</xdr:colOff>
      <xdr:row>0</xdr:row>
      <xdr:rowOff>51435</xdr:rowOff>
    </xdr:from>
    <xdr:to>
      <xdr:col>0</xdr:col>
      <xdr:colOff>3606800</xdr:colOff>
      <xdr:row>7</xdr:row>
      <xdr:rowOff>78105</xdr:rowOff>
    </xdr:to>
    <xdr:pic>
      <xdr:nvPicPr>
        <xdr:cNvPr id="7" name="Picture 6" descr="Hilux" hidden="1">
          <a:extLst>
            <a:ext uri="{FF2B5EF4-FFF2-40B4-BE49-F238E27FC236}">
              <a16:creationId xmlns:a16="http://schemas.microsoft.com/office/drawing/2014/main" id="{00000000-0008-0000-2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88265" y="51435"/>
          <a:ext cx="3518535" cy="1466850"/>
        </a:xfrm>
        <a:prstGeom prst="rect">
          <a:avLst/>
        </a:prstGeom>
        <a:noFill/>
        <a:ln w="12700"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38100</xdr:colOff>
      <xdr:row>0</xdr:row>
      <xdr:rowOff>76200</xdr:rowOff>
    </xdr:from>
    <xdr:to>
      <xdr:col>1</xdr:col>
      <xdr:colOff>8255</xdr:colOff>
      <xdr:row>8</xdr:row>
      <xdr:rowOff>35560</xdr:rowOff>
    </xdr:to>
    <xdr:pic>
      <xdr:nvPicPr>
        <xdr:cNvPr id="8" name="Picture 7" descr="Hilux">
          <a:extLst>
            <a:ext uri="{FF2B5EF4-FFF2-40B4-BE49-F238E27FC236}">
              <a16:creationId xmlns:a16="http://schemas.microsoft.com/office/drawing/2014/main" id="{00000000-0008-0000-2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38100" y="76200"/>
          <a:ext cx="3928110" cy="158242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209550</xdr:colOff>
      <xdr:row>46</xdr:row>
      <xdr:rowOff>171450</xdr:rowOff>
    </xdr:from>
    <xdr:to>
      <xdr:col>1</xdr:col>
      <xdr:colOff>1133475</xdr:colOff>
      <xdr:row>51</xdr:row>
      <xdr:rowOff>85090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2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67505" y="9715500"/>
          <a:ext cx="838835" cy="828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180975</xdr:colOff>
      <xdr:row>46</xdr:row>
      <xdr:rowOff>180975</xdr:rowOff>
    </xdr:from>
    <xdr:to>
      <xdr:col>1</xdr:col>
      <xdr:colOff>942975</xdr:colOff>
      <xdr:row>51</xdr:row>
      <xdr:rowOff>14605</xdr:rowOff>
    </xdr:to>
    <xdr:pic>
      <xdr:nvPicPr>
        <xdr:cNvPr id="10" name="Picture 5">
          <a:extLst>
            <a:ext uri="{FF2B5EF4-FFF2-40B4-BE49-F238E27FC236}">
              <a16:creationId xmlns:a16="http://schemas.microsoft.com/office/drawing/2014/main" id="{00000000-0008-0000-2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38930" y="9725025"/>
          <a:ext cx="762000" cy="7480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147320</xdr:colOff>
      <xdr:row>0</xdr:row>
      <xdr:rowOff>161290</xdr:rowOff>
    </xdr:from>
    <xdr:to>
      <xdr:col>0</xdr:col>
      <xdr:colOff>3004185</xdr:colOff>
      <xdr:row>8</xdr:row>
      <xdr:rowOff>123190</xdr:rowOff>
    </xdr:to>
    <xdr:pic>
      <xdr:nvPicPr>
        <xdr:cNvPr id="3" name="Picture 2" descr="Image result for hyryder photo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320" y="161290"/>
          <a:ext cx="2856865" cy="15849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42</xdr:row>
      <xdr:rowOff>47625</xdr:rowOff>
    </xdr:from>
    <xdr:to>
      <xdr:col>2</xdr:col>
      <xdr:colOff>1901825</xdr:colOff>
      <xdr:row>46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2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44565" y="906399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2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781050</xdr:colOff>
      <xdr:row>41</xdr:row>
      <xdr:rowOff>47625</xdr:rowOff>
    </xdr:from>
    <xdr:to>
      <xdr:col>2</xdr:col>
      <xdr:colOff>1722755</xdr:colOff>
      <xdr:row>45</xdr:row>
      <xdr:rowOff>133350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2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87390" y="8881110"/>
          <a:ext cx="94170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24130</xdr:colOff>
      <xdr:row>0</xdr:row>
      <xdr:rowOff>635</xdr:rowOff>
    </xdr:from>
    <xdr:to>
      <xdr:col>0</xdr:col>
      <xdr:colOff>3283585</xdr:colOff>
      <xdr:row>8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24130" y="635"/>
          <a:ext cx="3259455" cy="178054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45</xdr:row>
      <xdr:rowOff>171450</xdr:rowOff>
    </xdr:from>
    <xdr:to>
      <xdr:col>1</xdr:col>
      <xdr:colOff>1061720</xdr:colOff>
      <xdr:row>50</xdr:row>
      <xdr:rowOff>18415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2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669780"/>
          <a:ext cx="852170" cy="761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6" name="Picture 5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7" name="Picture 6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48</xdr:row>
      <xdr:rowOff>47625</xdr:rowOff>
    </xdr:from>
    <xdr:to>
      <xdr:col>2</xdr:col>
      <xdr:colOff>1901825</xdr:colOff>
      <xdr:row>52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2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43245" y="913828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1</xdr:col>
      <xdr:colOff>86995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2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70586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47</xdr:row>
      <xdr:rowOff>171450</xdr:rowOff>
    </xdr:from>
    <xdr:to>
      <xdr:col>2</xdr:col>
      <xdr:colOff>1866265</xdr:colOff>
      <xdr:row>52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2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7520" y="907923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106045</xdr:colOff>
      <xdr:row>0</xdr:row>
      <xdr:rowOff>76200</xdr:rowOff>
    </xdr:from>
    <xdr:to>
      <xdr:col>0</xdr:col>
      <xdr:colOff>3505835</xdr:colOff>
      <xdr:row>7</xdr:row>
      <xdr:rowOff>19050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2C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045" y="76200"/>
          <a:ext cx="3399790" cy="1383030"/>
        </a:xfrm>
        <a:prstGeom prst="rect">
          <a:avLst/>
        </a:prstGeom>
        <a:noFill/>
        <a:ln w="9525">
          <a:solidFill>
            <a:schemeClr val="tx1"/>
          </a:solidFill>
        </a:ln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39</xdr:row>
      <xdr:rowOff>47625</xdr:rowOff>
    </xdr:from>
    <xdr:to>
      <xdr:col>2</xdr:col>
      <xdr:colOff>1901825</xdr:colOff>
      <xdr:row>43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2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848487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2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38</xdr:row>
      <xdr:rowOff>171450</xdr:rowOff>
    </xdr:from>
    <xdr:to>
      <xdr:col>2</xdr:col>
      <xdr:colOff>1866265</xdr:colOff>
      <xdr:row>43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2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8425815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57785</xdr:colOff>
      <xdr:row>0</xdr:row>
      <xdr:rowOff>9525</xdr:rowOff>
    </xdr:from>
    <xdr:to>
      <xdr:col>0</xdr:col>
      <xdr:colOff>3856990</xdr:colOff>
      <xdr:row>8</xdr:row>
      <xdr:rowOff>185420</xdr:rowOff>
    </xdr:to>
    <xdr:pic>
      <xdr:nvPicPr>
        <xdr:cNvPr id="10" name="Picture 9" descr="Toyota Fortuner Legender Price - Images, Colours &amp; Reviews - CarWale">
          <a:extLst>
            <a:ext uri="{FF2B5EF4-FFF2-40B4-BE49-F238E27FC236}">
              <a16:creationId xmlns:a16="http://schemas.microsoft.com/office/drawing/2014/main" id="{00000000-0008-0000-2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57785" y="9525"/>
          <a:ext cx="3799205" cy="1814195"/>
        </a:xfrm>
        <a:prstGeom prst="rect">
          <a:avLst/>
        </a:prstGeom>
        <a:noFill/>
        <a:ln w="12700">
          <a:solidFill>
            <a:schemeClr val="tx1"/>
          </a:solidFill>
        </a:ln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47</xdr:row>
      <xdr:rowOff>171450</xdr:rowOff>
    </xdr:from>
    <xdr:to>
      <xdr:col>1</xdr:col>
      <xdr:colOff>971550</xdr:colOff>
      <xdr:row>51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2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83361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2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48</xdr:row>
      <xdr:rowOff>76200</xdr:rowOff>
    </xdr:from>
    <xdr:to>
      <xdr:col>1</xdr:col>
      <xdr:colOff>1066800</xdr:colOff>
      <xdr:row>52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2E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992124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3742055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2E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62839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171450</xdr:colOff>
      <xdr:row>47</xdr:row>
      <xdr:rowOff>104775</xdr:rowOff>
    </xdr:from>
    <xdr:to>
      <xdr:col>1</xdr:col>
      <xdr:colOff>1110615</xdr:colOff>
      <xdr:row>52</xdr:row>
      <xdr:rowOff>33655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2E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29405" y="9766935"/>
          <a:ext cx="939165" cy="8432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2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41</xdr:row>
      <xdr:rowOff>47625</xdr:rowOff>
    </xdr:from>
    <xdr:to>
      <xdr:col>2</xdr:col>
      <xdr:colOff>1901825</xdr:colOff>
      <xdr:row>45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3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43245" y="877951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1</xdr:col>
      <xdr:colOff>86995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3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70586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67945</xdr:colOff>
      <xdr:row>0</xdr:row>
      <xdr:rowOff>180975</xdr:rowOff>
    </xdr:from>
    <xdr:to>
      <xdr:col>0</xdr:col>
      <xdr:colOff>3467735</xdr:colOff>
      <xdr:row>7</xdr:row>
      <xdr:rowOff>123825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3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945" y="180975"/>
          <a:ext cx="3399790" cy="1383030"/>
        </a:xfrm>
        <a:prstGeom prst="rect">
          <a:avLst/>
        </a:prstGeom>
        <a:noFill/>
        <a:ln w="9525">
          <a:solidFill>
            <a:schemeClr val="tx1"/>
          </a:solidFill>
        </a:ln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41</xdr:row>
      <xdr:rowOff>47625</xdr:rowOff>
    </xdr:from>
    <xdr:to>
      <xdr:col>2</xdr:col>
      <xdr:colOff>1901825</xdr:colOff>
      <xdr:row>45</xdr:row>
      <xdr:rowOff>47625</xdr:rowOff>
    </xdr:to>
    <xdr:pic>
      <xdr:nvPicPr>
        <xdr:cNvPr id="5" name="Picture 4" hidden="1">
          <a:extLst>
            <a:ext uri="{FF2B5EF4-FFF2-40B4-BE49-F238E27FC236}">
              <a16:creationId xmlns:a16="http://schemas.microsoft.com/office/drawing/2014/main" id="{00000000-0008-0000-3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43245" y="865441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1</xdr:col>
      <xdr:colOff>86995</xdr:colOff>
      <xdr:row>8</xdr:row>
      <xdr:rowOff>142875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3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70586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67945</xdr:colOff>
      <xdr:row>0</xdr:row>
      <xdr:rowOff>180975</xdr:rowOff>
    </xdr:from>
    <xdr:to>
      <xdr:col>0</xdr:col>
      <xdr:colOff>3467735</xdr:colOff>
      <xdr:row>7</xdr:row>
      <xdr:rowOff>123825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3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945" y="180975"/>
          <a:ext cx="3399790" cy="1383030"/>
        </a:xfrm>
        <a:prstGeom prst="rect">
          <a:avLst/>
        </a:prstGeom>
        <a:noFill/>
        <a:ln w="9525">
          <a:solidFill>
            <a:schemeClr val="tx1"/>
          </a:solidFill>
        </a:ln>
      </xdr:spPr>
    </xdr:pic>
    <xdr:clientData/>
  </xdr:twoCellAnchor>
  <xdr:twoCellAnchor>
    <xdr:from>
      <xdr:col>2</xdr:col>
      <xdr:colOff>942975</xdr:colOff>
      <xdr:row>40</xdr:row>
      <xdr:rowOff>9525</xdr:rowOff>
    </xdr:from>
    <xdr:to>
      <xdr:col>2</xdr:col>
      <xdr:colOff>1972945</xdr:colOff>
      <xdr:row>45</xdr:row>
      <xdr:rowOff>14605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3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7995" y="8433435"/>
          <a:ext cx="1029970" cy="9290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40</xdr:row>
      <xdr:rowOff>47625</xdr:rowOff>
    </xdr:from>
    <xdr:to>
      <xdr:col>2</xdr:col>
      <xdr:colOff>1901825</xdr:colOff>
      <xdr:row>44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3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43245" y="854011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1</xdr:col>
      <xdr:colOff>86995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3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70586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39</xdr:row>
      <xdr:rowOff>171450</xdr:rowOff>
    </xdr:from>
    <xdr:to>
      <xdr:col>2</xdr:col>
      <xdr:colOff>1866265</xdr:colOff>
      <xdr:row>44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3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7520" y="848106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66040</xdr:colOff>
      <xdr:row>0</xdr:row>
      <xdr:rowOff>76200</xdr:rowOff>
    </xdr:from>
    <xdr:to>
      <xdr:col>1</xdr:col>
      <xdr:colOff>1270</xdr:colOff>
      <xdr:row>8</xdr:row>
      <xdr:rowOff>165735</xdr:rowOff>
    </xdr:to>
    <xdr:pic>
      <xdr:nvPicPr>
        <xdr:cNvPr id="10" name="Picture 9" descr="Toyota Urban Cruiser Hyryder Cafe White Colour - Cafe White Urban Cruiser  Hyryder Price">
          <a:extLst>
            <a:ext uri="{FF2B5EF4-FFF2-40B4-BE49-F238E27FC236}">
              <a16:creationId xmlns:a16="http://schemas.microsoft.com/office/drawing/2014/main" id="{00000000-0008-0000-3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" y="76200"/>
          <a:ext cx="367792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45</xdr:row>
      <xdr:rowOff>47625</xdr:rowOff>
    </xdr:from>
    <xdr:to>
      <xdr:col>2</xdr:col>
      <xdr:colOff>1901825</xdr:colOff>
      <xdr:row>49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3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59866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3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44</xdr:row>
      <xdr:rowOff>171450</xdr:rowOff>
    </xdr:from>
    <xdr:to>
      <xdr:col>2</xdr:col>
      <xdr:colOff>1866265</xdr:colOff>
      <xdr:row>49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3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9539605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36195</xdr:colOff>
      <xdr:row>0</xdr:row>
      <xdr:rowOff>53975</xdr:rowOff>
    </xdr:from>
    <xdr:to>
      <xdr:col>0</xdr:col>
      <xdr:colOff>3808730</xdr:colOff>
      <xdr:row>8</xdr:row>
      <xdr:rowOff>175895</xdr:rowOff>
    </xdr:to>
    <xdr:pic>
      <xdr:nvPicPr>
        <xdr:cNvPr id="3" name="Picture 2" descr="Toyota Fortuner 2.8 Diesel 4x2 AT Price, Images, Reviews and Specs -  Overview | Autocar India">
          <a:extLst>
            <a:ext uri="{FF2B5EF4-FFF2-40B4-BE49-F238E27FC236}">
              <a16:creationId xmlns:a16="http://schemas.microsoft.com/office/drawing/2014/main" id="{00000000-0008-0000-3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" y="53975"/>
          <a:ext cx="3772535" cy="176022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39</xdr:row>
      <xdr:rowOff>171450</xdr:rowOff>
    </xdr:from>
    <xdr:to>
      <xdr:col>1</xdr:col>
      <xdr:colOff>971550</xdr:colOff>
      <xdr:row>43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26579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76200</xdr:colOff>
      <xdr:row>0</xdr:row>
      <xdr:rowOff>66675</xdr:rowOff>
    </xdr:from>
    <xdr:to>
      <xdr:col>0</xdr:col>
      <xdr:colOff>3582670</xdr:colOff>
      <xdr:row>8</xdr:row>
      <xdr:rowOff>189865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76200" y="66675"/>
          <a:ext cx="350647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42</xdr:row>
      <xdr:rowOff>47625</xdr:rowOff>
    </xdr:from>
    <xdr:to>
      <xdr:col>2</xdr:col>
      <xdr:colOff>1901825</xdr:colOff>
      <xdr:row>46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3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894143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3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962025</xdr:colOff>
      <xdr:row>41</xdr:row>
      <xdr:rowOff>95250</xdr:rowOff>
    </xdr:from>
    <xdr:to>
      <xdr:col>2</xdr:col>
      <xdr:colOff>1903730</xdr:colOff>
      <xdr:row>46</xdr:row>
      <xdr:rowOff>16510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3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11520" y="8806180"/>
          <a:ext cx="941705" cy="845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64770</xdr:colOff>
      <xdr:row>0</xdr:row>
      <xdr:rowOff>114300</xdr:rowOff>
    </xdr:from>
    <xdr:to>
      <xdr:col>1</xdr:col>
      <xdr:colOff>7620</xdr:colOff>
      <xdr:row>11</xdr:row>
      <xdr:rowOff>0</xdr:rowOff>
    </xdr:to>
    <xdr:pic>
      <xdr:nvPicPr>
        <xdr:cNvPr id="9" name="Picture 8" descr="Toyota Fortuner Super White Colour - CarWale">
          <a:extLst>
            <a:ext uri="{FF2B5EF4-FFF2-40B4-BE49-F238E27FC236}">
              <a16:creationId xmlns:a16="http://schemas.microsoft.com/office/drawing/2014/main" id="{00000000-0008-0000-3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 flipH="1">
          <a:off x="64770" y="114300"/>
          <a:ext cx="3930015" cy="211836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3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32688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3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781050</xdr:colOff>
      <xdr:row>42</xdr:row>
      <xdr:rowOff>47625</xdr:rowOff>
    </xdr:from>
    <xdr:to>
      <xdr:col>2</xdr:col>
      <xdr:colOff>1694815</xdr:colOff>
      <xdr:row>46</xdr:row>
      <xdr:rowOff>133350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3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0545" y="9144000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67310</xdr:colOff>
      <xdr:row>0</xdr:row>
      <xdr:rowOff>85725</xdr:rowOff>
    </xdr:from>
    <xdr:to>
      <xdr:col>0</xdr:col>
      <xdr:colOff>3859530</xdr:colOff>
      <xdr:row>8</xdr:row>
      <xdr:rowOff>154940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3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 flipH="1">
          <a:off x="67310" y="85725"/>
          <a:ext cx="3792220" cy="1707515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41</xdr:row>
      <xdr:rowOff>171450</xdr:rowOff>
    </xdr:from>
    <xdr:to>
      <xdr:col>1</xdr:col>
      <xdr:colOff>971550</xdr:colOff>
      <xdr:row>45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3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66965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3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42</xdr:row>
      <xdr:rowOff>76200</xdr:rowOff>
    </xdr:from>
    <xdr:to>
      <xdr:col>1</xdr:col>
      <xdr:colOff>1066800</xdr:colOff>
      <xdr:row>46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3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75728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3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41</xdr:row>
      <xdr:rowOff>142875</xdr:rowOff>
    </xdr:from>
    <xdr:to>
      <xdr:col>1</xdr:col>
      <xdr:colOff>1066800</xdr:colOff>
      <xdr:row>45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3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641080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49</xdr:row>
      <xdr:rowOff>0</xdr:rowOff>
    </xdr:from>
    <xdr:to>
      <xdr:col>1</xdr:col>
      <xdr:colOff>1102995</xdr:colOff>
      <xdr:row>53</xdr:row>
      <xdr:rowOff>76200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3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10393680"/>
          <a:ext cx="893445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47625</xdr:colOff>
      <xdr:row>0</xdr:row>
      <xdr:rowOff>47625</xdr:rowOff>
    </xdr:from>
    <xdr:to>
      <xdr:col>0</xdr:col>
      <xdr:colOff>3373755</xdr:colOff>
      <xdr:row>8</xdr:row>
      <xdr:rowOff>170815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3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47625" y="47625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147320</xdr:colOff>
      <xdr:row>0</xdr:row>
      <xdr:rowOff>161290</xdr:rowOff>
    </xdr:from>
    <xdr:to>
      <xdr:col>0</xdr:col>
      <xdr:colOff>3004185</xdr:colOff>
      <xdr:row>8</xdr:row>
      <xdr:rowOff>123190</xdr:rowOff>
    </xdr:to>
    <xdr:pic>
      <xdr:nvPicPr>
        <xdr:cNvPr id="3" name="Picture 2" descr="Image result for hyryder photo">
          <a:extLst>
            <a:ext uri="{FF2B5EF4-FFF2-40B4-BE49-F238E27FC236}">
              <a16:creationId xmlns:a16="http://schemas.microsoft.com/office/drawing/2014/main" id="{00000000-0008-0000-3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320" y="161290"/>
          <a:ext cx="2856865" cy="15849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123825</xdr:colOff>
      <xdr:row>46</xdr:row>
      <xdr:rowOff>28575</xdr:rowOff>
    </xdr:from>
    <xdr:to>
      <xdr:col>1</xdr:col>
      <xdr:colOff>966470</xdr:colOff>
      <xdr:row>50</xdr:row>
      <xdr:rowOff>57150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3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9195" y="9719310"/>
          <a:ext cx="842645" cy="7600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40</xdr:row>
      <xdr:rowOff>47625</xdr:rowOff>
    </xdr:from>
    <xdr:to>
      <xdr:col>2</xdr:col>
      <xdr:colOff>1901825</xdr:colOff>
      <xdr:row>44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3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866775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3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39</xdr:row>
      <xdr:rowOff>171450</xdr:rowOff>
    </xdr:from>
    <xdr:to>
      <xdr:col>2</xdr:col>
      <xdr:colOff>1866265</xdr:colOff>
      <xdr:row>44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3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8608695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57785</xdr:colOff>
      <xdr:row>0</xdr:row>
      <xdr:rowOff>9525</xdr:rowOff>
    </xdr:from>
    <xdr:to>
      <xdr:col>0</xdr:col>
      <xdr:colOff>3856990</xdr:colOff>
      <xdr:row>8</xdr:row>
      <xdr:rowOff>185420</xdr:rowOff>
    </xdr:to>
    <xdr:pic>
      <xdr:nvPicPr>
        <xdr:cNvPr id="9" name="Picture 8" descr="Toyota Fortuner Legender Price - Images, Colours &amp; Reviews - CarWale">
          <a:extLst>
            <a:ext uri="{FF2B5EF4-FFF2-40B4-BE49-F238E27FC236}">
              <a16:creationId xmlns:a16="http://schemas.microsoft.com/office/drawing/2014/main" id="{00000000-0008-0000-3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57785" y="9525"/>
          <a:ext cx="3799205" cy="1814195"/>
        </a:xfrm>
        <a:prstGeom prst="rect">
          <a:avLst/>
        </a:prstGeom>
        <a:noFill/>
        <a:ln w="12700">
          <a:solidFill>
            <a:schemeClr val="tx1"/>
          </a:solidFill>
        </a:ln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40</xdr:row>
      <xdr:rowOff>171450</xdr:rowOff>
    </xdr:from>
    <xdr:to>
      <xdr:col>1</xdr:col>
      <xdr:colOff>971550</xdr:colOff>
      <xdr:row>44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3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47725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3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41</xdr:row>
      <xdr:rowOff>76200</xdr:rowOff>
    </xdr:from>
    <xdr:to>
      <xdr:col>1</xdr:col>
      <xdr:colOff>1066800</xdr:colOff>
      <xdr:row>45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3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56488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3B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40</xdr:row>
      <xdr:rowOff>142875</xdr:rowOff>
    </xdr:from>
    <xdr:to>
      <xdr:col>1</xdr:col>
      <xdr:colOff>1066800</xdr:colOff>
      <xdr:row>44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3B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44867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39</xdr:row>
      <xdr:rowOff>47625</xdr:rowOff>
    </xdr:from>
    <xdr:to>
      <xdr:col>2</xdr:col>
      <xdr:colOff>1901825</xdr:colOff>
      <xdr:row>43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3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833818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3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38</xdr:row>
      <xdr:rowOff>171450</xdr:rowOff>
    </xdr:from>
    <xdr:to>
      <xdr:col>2</xdr:col>
      <xdr:colOff>1866265</xdr:colOff>
      <xdr:row>43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3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827913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48895</xdr:colOff>
      <xdr:row>0</xdr:row>
      <xdr:rowOff>114300</xdr:rowOff>
    </xdr:from>
    <xdr:to>
      <xdr:col>0</xdr:col>
      <xdr:colOff>3829685</xdr:colOff>
      <xdr:row>8</xdr:row>
      <xdr:rowOff>105410</xdr:rowOff>
    </xdr:to>
    <xdr:pic>
      <xdr:nvPicPr>
        <xdr:cNvPr id="9" name="Picture 8" descr="Toyota Fortuner Super White Colour - CarWale">
          <a:extLst>
            <a:ext uri="{FF2B5EF4-FFF2-40B4-BE49-F238E27FC236}">
              <a16:creationId xmlns:a16="http://schemas.microsoft.com/office/drawing/2014/main" id="{00000000-0008-0000-3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 flipH="1">
          <a:off x="48895" y="114300"/>
          <a:ext cx="3780790" cy="162941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40</xdr:row>
      <xdr:rowOff>47625</xdr:rowOff>
    </xdr:from>
    <xdr:to>
      <xdr:col>2</xdr:col>
      <xdr:colOff>1901825</xdr:colOff>
      <xdr:row>44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3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29955" y="839343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3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39</xdr:row>
      <xdr:rowOff>171450</xdr:rowOff>
    </xdr:from>
    <xdr:to>
      <xdr:col>2</xdr:col>
      <xdr:colOff>1866265</xdr:colOff>
      <xdr:row>44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3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44230" y="8334375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48895</xdr:colOff>
      <xdr:row>0</xdr:row>
      <xdr:rowOff>114300</xdr:rowOff>
    </xdr:from>
    <xdr:to>
      <xdr:col>0</xdr:col>
      <xdr:colOff>3829685</xdr:colOff>
      <xdr:row>8</xdr:row>
      <xdr:rowOff>105410</xdr:rowOff>
    </xdr:to>
    <xdr:pic>
      <xdr:nvPicPr>
        <xdr:cNvPr id="9" name="Picture 8" descr="Toyota Fortuner Super White Colour - CarWale">
          <a:extLst>
            <a:ext uri="{FF2B5EF4-FFF2-40B4-BE49-F238E27FC236}">
              <a16:creationId xmlns:a16="http://schemas.microsoft.com/office/drawing/2014/main" id="{00000000-0008-0000-3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 flipH="1">
          <a:off x="48895" y="114300"/>
          <a:ext cx="3780790" cy="162941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105410</xdr:colOff>
      <xdr:row>0</xdr:row>
      <xdr:rowOff>104140</xdr:rowOff>
    </xdr:from>
    <xdr:to>
      <xdr:col>1</xdr:col>
      <xdr:colOff>128905</xdr:colOff>
      <xdr:row>8</xdr:row>
      <xdr:rowOff>86360</xdr:rowOff>
    </xdr:to>
    <xdr:pic>
      <xdr:nvPicPr>
        <xdr:cNvPr id="5" name="Picture 4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3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410" y="104140"/>
          <a:ext cx="3981450" cy="160528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50</xdr:row>
      <xdr:rowOff>47625</xdr:rowOff>
    </xdr:from>
    <xdr:to>
      <xdr:col>2</xdr:col>
      <xdr:colOff>1901825</xdr:colOff>
      <xdr:row>54</xdr:row>
      <xdr:rowOff>47625</xdr:rowOff>
    </xdr:to>
    <xdr:pic>
      <xdr:nvPicPr>
        <xdr:cNvPr id="4" name="Picture 5" hidden="1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1099375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5" name="Picture 4" hidden="1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1095375</xdr:colOff>
      <xdr:row>49</xdr:row>
      <xdr:rowOff>28575</xdr:rowOff>
    </xdr:from>
    <xdr:to>
      <xdr:col>2</xdr:col>
      <xdr:colOff>2009140</xdr:colOff>
      <xdr:row>53</xdr:row>
      <xdr:rowOff>114300</xdr:rowOff>
    </xdr:to>
    <xdr:pic>
      <xdr:nvPicPr>
        <xdr:cNvPr id="3" name="Picture 5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4870" y="10791825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76835</xdr:colOff>
      <xdr:row>0</xdr:row>
      <xdr:rowOff>57150</xdr:rowOff>
    </xdr:from>
    <xdr:to>
      <xdr:col>0</xdr:col>
      <xdr:colOff>2933700</xdr:colOff>
      <xdr:row>8</xdr:row>
      <xdr:rowOff>9525</xdr:rowOff>
    </xdr:to>
    <xdr:pic>
      <xdr:nvPicPr>
        <xdr:cNvPr id="6" name="Picture 5" descr="Image result for hyryder photo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835" y="57150"/>
          <a:ext cx="2856865" cy="1590675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48</xdr:row>
      <xdr:rowOff>171450</xdr:rowOff>
    </xdr:from>
    <xdr:to>
      <xdr:col>1</xdr:col>
      <xdr:colOff>971550</xdr:colOff>
      <xdr:row>52</xdr:row>
      <xdr:rowOff>123825</xdr:rowOff>
    </xdr:to>
    <xdr:pic>
      <xdr:nvPicPr>
        <xdr:cNvPr id="4" name="Picture 5" hidden="1">
          <a:extLst>
            <a:ext uri="{FF2B5EF4-FFF2-40B4-BE49-F238E27FC236}">
              <a16:creationId xmlns:a16="http://schemas.microsoft.com/office/drawing/2014/main" id="{00000000-0008-0000-3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1009078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66675</xdr:rowOff>
    </xdr:from>
    <xdr:to>
      <xdr:col>0</xdr:col>
      <xdr:colOff>3383280</xdr:colOff>
      <xdr:row>8</xdr:row>
      <xdr:rowOff>189865</xdr:rowOff>
    </xdr:to>
    <xdr:pic>
      <xdr:nvPicPr>
        <xdr:cNvPr id="5" name="Picture 4" hidden="1">
          <a:extLst>
            <a:ext uri="{FF2B5EF4-FFF2-40B4-BE49-F238E27FC236}">
              <a16:creationId xmlns:a16="http://schemas.microsoft.com/office/drawing/2014/main" id="{00000000-0008-0000-3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66675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41</xdr:row>
      <xdr:rowOff>47625</xdr:rowOff>
    </xdr:from>
    <xdr:to>
      <xdr:col>2</xdr:col>
      <xdr:colOff>1901825</xdr:colOff>
      <xdr:row>45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4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43245" y="847915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1</xdr:col>
      <xdr:colOff>86995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4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70586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67945</xdr:colOff>
      <xdr:row>0</xdr:row>
      <xdr:rowOff>180975</xdr:rowOff>
    </xdr:from>
    <xdr:to>
      <xdr:col>0</xdr:col>
      <xdr:colOff>3467735</xdr:colOff>
      <xdr:row>7</xdr:row>
      <xdr:rowOff>123825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4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945" y="180975"/>
          <a:ext cx="3399790" cy="1383030"/>
        </a:xfrm>
        <a:prstGeom prst="rect">
          <a:avLst/>
        </a:prstGeom>
        <a:noFill/>
        <a:ln w="9525">
          <a:solidFill>
            <a:schemeClr val="tx1"/>
          </a:solidFill>
        </a:ln>
      </xdr:spPr>
    </xdr:pic>
    <xdr:clientData/>
  </xdr:twoCellAnchor>
  <xdr:twoCellAnchor>
    <xdr:from>
      <xdr:col>2</xdr:col>
      <xdr:colOff>942975</xdr:colOff>
      <xdr:row>40</xdr:row>
      <xdr:rowOff>9525</xdr:rowOff>
    </xdr:from>
    <xdr:to>
      <xdr:col>2</xdr:col>
      <xdr:colOff>1972945</xdr:colOff>
      <xdr:row>45</xdr:row>
      <xdr:rowOff>14605</xdr:rowOff>
    </xdr:to>
    <xdr:pic>
      <xdr:nvPicPr>
        <xdr:cNvPr id="9" name="Picture 5">
          <a:extLst>
            <a:ext uri="{FF2B5EF4-FFF2-40B4-BE49-F238E27FC236}">
              <a16:creationId xmlns:a16="http://schemas.microsoft.com/office/drawing/2014/main" id="{00000000-0008-0000-4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7995" y="8258175"/>
          <a:ext cx="1029970" cy="9290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314325</xdr:colOff>
      <xdr:row>34</xdr:row>
      <xdr:rowOff>38100</xdr:rowOff>
    </xdr:from>
    <xdr:to>
      <xdr:col>2</xdr:col>
      <xdr:colOff>47625</xdr:colOff>
      <xdr:row>38</xdr:row>
      <xdr:rowOff>133350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4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72280" y="7835265"/>
          <a:ext cx="88963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29210</xdr:colOff>
      <xdr:row>0</xdr:row>
      <xdr:rowOff>86360</xdr:rowOff>
    </xdr:from>
    <xdr:to>
      <xdr:col>0</xdr:col>
      <xdr:colOff>3686810</xdr:colOff>
      <xdr:row>8</xdr:row>
      <xdr:rowOff>48260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4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210" y="86360"/>
          <a:ext cx="3657600" cy="1584960"/>
        </a:xfrm>
        <a:prstGeom prst="rect">
          <a:avLst/>
        </a:prstGeom>
        <a:noFill/>
        <a:ln w="12700">
          <a:solidFill>
            <a:srgbClr val="002060"/>
          </a:solidFill>
        </a:ln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40</xdr:row>
      <xdr:rowOff>171450</xdr:rowOff>
    </xdr:from>
    <xdr:to>
      <xdr:col>1</xdr:col>
      <xdr:colOff>971550</xdr:colOff>
      <xdr:row>44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4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44677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4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41</xdr:row>
      <xdr:rowOff>76200</xdr:rowOff>
    </xdr:from>
    <xdr:to>
      <xdr:col>1</xdr:col>
      <xdr:colOff>1066800</xdr:colOff>
      <xdr:row>45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4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53440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104140</xdr:colOff>
      <xdr:row>0</xdr:row>
      <xdr:rowOff>47625</xdr:rowOff>
    </xdr:from>
    <xdr:to>
      <xdr:col>0</xdr:col>
      <xdr:colOff>3780155</xdr:colOff>
      <xdr:row>8</xdr:row>
      <xdr:rowOff>152400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4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140" y="47625"/>
          <a:ext cx="3676015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219075</xdr:colOff>
      <xdr:row>41</xdr:row>
      <xdr:rowOff>47625</xdr:rowOff>
    </xdr:from>
    <xdr:to>
      <xdr:col>1</xdr:col>
      <xdr:colOff>1117600</xdr:colOff>
      <xdr:row>45</xdr:row>
      <xdr:rowOff>128905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4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77030" y="8505825"/>
          <a:ext cx="898525" cy="8128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220980</xdr:colOff>
      <xdr:row>44</xdr:row>
      <xdr:rowOff>181610</xdr:rowOff>
    </xdr:from>
    <xdr:to>
      <xdr:col>1</xdr:col>
      <xdr:colOff>982980</xdr:colOff>
      <xdr:row>48</xdr:row>
      <xdr:rowOff>133985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4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78935" y="927989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</xdr:row>
      <xdr:rowOff>28575</xdr:rowOff>
    </xdr:from>
    <xdr:to>
      <xdr:col>1</xdr:col>
      <xdr:colOff>69215</xdr:colOff>
      <xdr:row>8</xdr:row>
      <xdr:rowOff>32385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4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635" y="211455"/>
          <a:ext cx="4026535" cy="1443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39</xdr:row>
      <xdr:rowOff>47625</xdr:rowOff>
    </xdr:from>
    <xdr:to>
      <xdr:col>2</xdr:col>
      <xdr:colOff>1901825</xdr:colOff>
      <xdr:row>43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4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833818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4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29845</xdr:colOff>
      <xdr:row>0</xdr:row>
      <xdr:rowOff>104775</xdr:rowOff>
    </xdr:from>
    <xdr:to>
      <xdr:col>1</xdr:col>
      <xdr:colOff>19685</xdr:colOff>
      <xdr:row>8</xdr:row>
      <xdr:rowOff>95885</xdr:rowOff>
    </xdr:to>
    <xdr:pic>
      <xdr:nvPicPr>
        <xdr:cNvPr id="9" name="Picture 8" descr="Toyota Fortuner Super White Colour - CarWale">
          <a:extLst>
            <a:ext uri="{FF2B5EF4-FFF2-40B4-BE49-F238E27FC236}">
              <a16:creationId xmlns:a16="http://schemas.microsoft.com/office/drawing/2014/main" id="{00000000-0008-0000-4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 flipH="1">
          <a:off x="29845" y="104775"/>
          <a:ext cx="3977005" cy="162941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37</xdr:row>
      <xdr:rowOff>47625</xdr:rowOff>
    </xdr:from>
    <xdr:to>
      <xdr:col>2</xdr:col>
      <xdr:colOff>1901825</xdr:colOff>
      <xdr:row>41</xdr:row>
      <xdr:rowOff>47625</xdr:rowOff>
    </xdr:to>
    <xdr:pic>
      <xdr:nvPicPr>
        <xdr:cNvPr id="5" name="Picture 4" hidden="1">
          <a:extLst>
            <a:ext uri="{FF2B5EF4-FFF2-40B4-BE49-F238E27FC236}">
              <a16:creationId xmlns:a16="http://schemas.microsoft.com/office/drawing/2014/main" id="{00000000-0008-0000-4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81725" y="794575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4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29845</xdr:colOff>
      <xdr:row>0</xdr:row>
      <xdr:rowOff>104775</xdr:rowOff>
    </xdr:from>
    <xdr:to>
      <xdr:col>0</xdr:col>
      <xdr:colOff>3896360</xdr:colOff>
      <xdr:row>8</xdr:row>
      <xdr:rowOff>95885</xdr:rowOff>
    </xdr:to>
    <xdr:pic>
      <xdr:nvPicPr>
        <xdr:cNvPr id="7" name="Picture 6" descr="Toyota Fortuner Super White Colour - CarWale">
          <a:extLst>
            <a:ext uri="{FF2B5EF4-FFF2-40B4-BE49-F238E27FC236}">
              <a16:creationId xmlns:a16="http://schemas.microsoft.com/office/drawing/2014/main" id="{00000000-0008-0000-4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 flipH="1">
          <a:off x="29845" y="104775"/>
          <a:ext cx="3866515" cy="162941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2</xdr:col>
      <xdr:colOff>880745</xdr:colOff>
      <xdr:row>36</xdr:row>
      <xdr:rowOff>180975</xdr:rowOff>
    </xdr:from>
    <xdr:to>
      <xdr:col>2</xdr:col>
      <xdr:colOff>1724025</xdr:colOff>
      <xdr:row>41</xdr:row>
      <xdr:rowOff>9525</xdr:rowOff>
    </xdr:to>
    <xdr:pic>
      <xdr:nvPicPr>
        <xdr:cNvPr id="2" name="Picture 5">
          <a:extLst>
            <a:ext uri="{FF2B5EF4-FFF2-40B4-BE49-F238E27FC236}">
              <a16:creationId xmlns:a16="http://schemas.microsoft.com/office/drawing/2014/main" id="{00000000-0008-0000-4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24245" y="7896225"/>
          <a:ext cx="843280" cy="752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40</xdr:row>
      <xdr:rowOff>171450</xdr:rowOff>
    </xdr:from>
    <xdr:to>
      <xdr:col>1</xdr:col>
      <xdr:colOff>971550</xdr:colOff>
      <xdr:row>44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4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27722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4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41</xdr:row>
      <xdr:rowOff>76200</xdr:rowOff>
    </xdr:from>
    <xdr:to>
      <xdr:col>1</xdr:col>
      <xdr:colOff>1066800</xdr:colOff>
      <xdr:row>45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4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36485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114300</xdr:colOff>
      <xdr:row>0</xdr:row>
      <xdr:rowOff>95250</xdr:rowOff>
    </xdr:from>
    <xdr:to>
      <xdr:col>0</xdr:col>
      <xdr:colOff>3191510</xdr:colOff>
      <xdr:row>8</xdr:row>
      <xdr:rowOff>95885</xdr:rowOff>
    </xdr:to>
    <xdr:pic>
      <xdr:nvPicPr>
        <xdr:cNvPr id="11" name="Picture 10" descr="Toyota Camry Images - Interior &amp; Exterior Photo Gallery [150 ...">
          <a:extLst>
            <a:ext uri="{FF2B5EF4-FFF2-40B4-BE49-F238E27FC236}">
              <a16:creationId xmlns:a16="http://schemas.microsoft.com/office/drawing/2014/main" id="{00000000-0008-0000-4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r:link="rId4"/>
        <a:stretch>
          <a:fillRect/>
        </a:stretch>
      </xdr:blipFill>
      <xdr:spPr>
        <a:xfrm>
          <a:off x="114300" y="95250"/>
          <a:ext cx="3077210" cy="1623695"/>
        </a:xfrm>
        <a:prstGeom prst="rect">
          <a:avLst/>
        </a:prstGeom>
        <a:noFill/>
        <a:ln w="19050">
          <a:solidFill>
            <a:sysClr val="windowText" lastClr="000000"/>
          </a:solidFill>
        </a:ln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39</xdr:row>
      <xdr:rowOff>171450</xdr:rowOff>
    </xdr:from>
    <xdr:to>
      <xdr:col>1</xdr:col>
      <xdr:colOff>971550</xdr:colOff>
      <xdr:row>43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4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27341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4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40</xdr:row>
      <xdr:rowOff>76200</xdr:rowOff>
    </xdr:from>
    <xdr:to>
      <xdr:col>1</xdr:col>
      <xdr:colOff>1066800</xdr:colOff>
      <xdr:row>44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4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36104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4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41</xdr:row>
      <xdr:rowOff>171450</xdr:rowOff>
    </xdr:from>
    <xdr:to>
      <xdr:col>1</xdr:col>
      <xdr:colOff>971550</xdr:colOff>
      <xdr:row>45</xdr:row>
      <xdr:rowOff>123825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4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64489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7" name="Picture 6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4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42</xdr:row>
      <xdr:rowOff>76200</xdr:rowOff>
    </xdr:from>
    <xdr:to>
      <xdr:col>1</xdr:col>
      <xdr:colOff>1066800</xdr:colOff>
      <xdr:row>46</xdr:row>
      <xdr:rowOff>28575</xdr:rowOff>
    </xdr:to>
    <xdr:pic>
      <xdr:nvPicPr>
        <xdr:cNvPr id="8" name="Picture 5" hidden="1">
          <a:extLst>
            <a:ext uri="{FF2B5EF4-FFF2-40B4-BE49-F238E27FC236}">
              <a16:creationId xmlns:a16="http://schemas.microsoft.com/office/drawing/2014/main" id="{00000000-0008-0000-4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73252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95250</xdr:rowOff>
    </xdr:from>
    <xdr:to>
      <xdr:col>0</xdr:col>
      <xdr:colOff>3763010</xdr:colOff>
      <xdr:row>8</xdr:row>
      <xdr:rowOff>95885</xdr:rowOff>
    </xdr:to>
    <xdr:pic>
      <xdr:nvPicPr>
        <xdr:cNvPr id="9" name="Picture 8" descr="Toyota Camry Images - Interior &amp; Exterior Photo Gallery [150 ...">
          <a:extLst>
            <a:ext uri="{FF2B5EF4-FFF2-40B4-BE49-F238E27FC236}">
              <a16:creationId xmlns:a16="http://schemas.microsoft.com/office/drawing/2014/main" id="{00000000-0008-0000-4A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r:link="rId4"/>
        <a:stretch>
          <a:fillRect/>
        </a:stretch>
      </xdr:blipFill>
      <xdr:spPr>
        <a:xfrm>
          <a:off x="123825" y="95250"/>
          <a:ext cx="3639185" cy="1623695"/>
        </a:xfrm>
        <a:prstGeom prst="rect">
          <a:avLst/>
        </a:prstGeom>
        <a:noFill/>
        <a:ln w="19050">
          <a:solidFill>
            <a:sysClr val="windowText" lastClr="000000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50</xdr:row>
      <xdr:rowOff>47625</xdr:rowOff>
    </xdr:from>
    <xdr:to>
      <xdr:col>2</xdr:col>
      <xdr:colOff>1901825</xdr:colOff>
      <xdr:row>54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1059370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49</xdr:row>
      <xdr:rowOff>171450</xdr:rowOff>
    </xdr:from>
    <xdr:to>
      <xdr:col>2</xdr:col>
      <xdr:colOff>1866265</xdr:colOff>
      <xdr:row>54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1053465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76835</xdr:colOff>
      <xdr:row>0</xdr:row>
      <xdr:rowOff>57150</xdr:rowOff>
    </xdr:from>
    <xdr:to>
      <xdr:col>0</xdr:col>
      <xdr:colOff>2933700</xdr:colOff>
      <xdr:row>8</xdr:row>
      <xdr:rowOff>9525</xdr:rowOff>
    </xdr:to>
    <xdr:pic>
      <xdr:nvPicPr>
        <xdr:cNvPr id="9" name="Picture 8" descr="Image result for hyryder photo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835" y="57150"/>
          <a:ext cx="2856865" cy="1590675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133350</xdr:colOff>
      <xdr:row>43</xdr:row>
      <xdr:rowOff>114935</xdr:rowOff>
    </xdr:from>
    <xdr:to>
      <xdr:col>1</xdr:col>
      <xdr:colOff>1028065</xdr:colOff>
      <xdr:row>47</xdr:row>
      <xdr:rowOff>180975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4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91305" y="8992235"/>
          <a:ext cx="894715" cy="797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19050</xdr:rowOff>
    </xdr:from>
    <xdr:to>
      <xdr:col>0</xdr:col>
      <xdr:colOff>3836035</xdr:colOff>
      <xdr:row>8</xdr:row>
      <xdr:rowOff>78105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rcRect l="-3079" t="558" r="3079" b="-558"/>
        <a:stretch>
          <a:fillRect/>
        </a:stretch>
      </xdr:blipFill>
      <xdr:spPr>
        <a:xfrm flipH="1">
          <a:off x="123825" y="19050"/>
          <a:ext cx="3712210" cy="169735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209550</xdr:colOff>
      <xdr:row>38</xdr:row>
      <xdr:rowOff>171450</xdr:rowOff>
    </xdr:from>
    <xdr:to>
      <xdr:col>2</xdr:col>
      <xdr:colOff>971550</xdr:colOff>
      <xdr:row>42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4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24350" y="786193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305435</xdr:colOff>
      <xdr:row>1</xdr:row>
      <xdr:rowOff>67310</xdr:rowOff>
    </xdr:from>
    <xdr:to>
      <xdr:col>1</xdr:col>
      <xdr:colOff>3429635</xdr:colOff>
      <xdr:row>9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4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259715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</xdr:col>
      <xdr:colOff>304800</xdr:colOff>
      <xdr:row>39</xdr:row>
      <xdr:rowOff>76200</xdr:rowOff>
    </xdr:from>
    <xdr:to>
      <xdr:col>2</xdr:col>
      <xdr:colOff>1066800</xdr:colOff>
      <xdr:row>43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4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19600" y="7949565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228600</xdr:colOff>
      <xdr:row>38</xdr:row>
      <xdr:rowOff>142875</xdr:rowOff>
    </xdr:from>
    <xdr:to>
      <xdr:col>2</xdr:col>
      <xdr:colOff>1066800</xdr:colOff>
      <xdr:row>42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4C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43400" y="7833360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1</xdr:row>
      <xdr:rowOff>160655</xdr:rowOff>
    </xdr:from>
    <xdr:to>
      <xdr:col>2</xdr:col>
      <xdr:colOff>443865</xdr:colOff>
      <xdr:row>8</xdr:row>
      <xdr:rowOff>150495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r:link="rId4"/>
        <a:stretch>
          <a:fillRect/>
        </a:stretch>
      </xdr:blipFill>
      <xdr:spPr>
        <a:xfrm flipH="1">
          <a:off x="9525" y="353060"/>
          <a:ext cx="4549140" cy="143002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40</xdr:row>
      <xdr:rowOff>171450</xdr:rowOff>
    </xdr:from>
    <xdr:to>
      <xdr:col>1</xdr:col>
      <xdr:colOff>971550</xdr:colOff>
      <xdr:row>44</xdr:row>
      <xdr:rowOff>123825</xdr:rowOff>
    </xdr:to>
    <xdr:pic>
      <xdr:nvPicPr>
        <xdr:cNvPr id="8" name="Picture 5" hidden="1">
          <a:extLst>
            <a:ext uri="{FF2B5EF4-FFF2-40B4-BE49-F238E27FC236}">
              <a16:creationId xmlns:a16="http://schemas.microsoft.com/office/drawing/2014/main" id="{00000000-0008-0000-4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21055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304800</xdr:colOff>
      <xdr:row>41</xdr:row>
      <xdr:rowOff>76200</xdr:rowOff>
    </xdr:from>
    <xdr:to>
      <xdr:col>1</xdr:col>
      <xdr:colOff>1066800</xdr:colOff>
      <xdr:row>45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4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29818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228600</xdr:colOff>
      <xdr:row>40</xdr:row>
      <xdr:rowOff>142875</xdr:rowOff>
    </xdr:from>
    <xdr:to>
      <xdr:col>1</xdr:col>
      <xdr:colOff>1066800</xdr:colOff>
      <xdr:row>44</xdr:row>
      <xdr:rowOff>167005</xdr:rowOff>
    </xdr:to>
    <xdr:pic>
      <xdr:nvPicPr>
        <xdr:cNvPr id="10" name="Picture 5">
          <a:extLst>
            <a:ext uri="{FF2B5EF4-FFF2-40B4-BE49-F238E27FC236}">
              <a16:creationId xmlns:a16="http://schemas.microsoft.com/office/drawing/2014/main" id="{00000000-0008-0000-4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18197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4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858250"/>
          <a:ext cx="153035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4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43</xdr:row>
      <xdr:rowOff>76200</xdr:rowOff>
    </xdr:from>
    <xdr:to>
      <xdr:col>1</xdr:col>
      <xdr:colOff>1066800</xdr:colOff>
      <xdr:row>47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4E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945880"/>
          <a:ext cx="57785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85725</xdr:colOff>
      <xdr:row>0</xdr:row>
      <xdr:rowOff>74930</xdr:rowOff>
    </xdr:from>
    <xdr:to>
      <xdr:col>0</xdr:col>
      <xdr:colOff>3771265</xdr:colOff>
      <xdr:row>8</xdr:row>
      <xdr:rowOff>174625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4E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" y="74930"/>
          <a:ext cx="3685540" cy="172275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42</xdr:row>
      <xdr:rowOff>142875</xdr:rowOff>
    </xdr:from>
    <xdr:to>
      <xdr:col>1</xdr:col>
      <xdr:colOff>1066800</xdr:colOff>
      <xdr:row>46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4E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829675"/>
          <a:ext cx="133985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42</xdr:row>
      <xdr:rowOff>171450</xdr:rowOff>
    </xdr:from>
    <xdr:to>
      <xdr:col>1</xdr:col>
      <xdr:colOff>971550</xdr:colOff>
      <xdr:row>46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4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04875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4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44</xdr:row>
      <xdr:rowOff>171450</xdr:rowOff>
    </xdr:from>
    <xdr:to>
      <xdr:col>1</xdr:col>
      <xdr:colOff>971550</xdr:colOff>
      <xdr:row>48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5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924306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5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45</xdr:row>
      <xdr:rowOff>76200</xdr:rowOff>
    </xdr:from>
    <xdr:to>
      <xdr:col>1</xdr:col>
      <xdr:colOff>1066800</xdr:colOff>
      <xdr:row>49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5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933069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228600</xdr:colOff>
      <xdr:row>44</xdr:row>
      <xdr:rowOff>142875</xdr:rowOff>
    </xdr:from>
    <xdr:to>
      <xdr:col>1</xdr:col>
      <xdr:colOff>1066800</xdr:colOff>
      <xdr:row>48</xdr:row>
      <xdr:rowOff>167005</xdr:rowOff>
    </xdr:to>
    <xdr:pic>
      <xdr:nvPicPr>
        <xdr:cNvPr id="10" name="Picture 5">
          <a:extLst>
            <a:ext uri="{FF2B5EF4-FFF2-40B4-BE49-F238E27FC236}">
              <a16:creationId xmlns:a16="http://schemas.microsoft.com/office/drawing/2014/main" id="{00000000-0008-0000-5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921448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258445</xdr:colOff>
      <xdr:row>1</xdr:row>
      <xdr:rowOff>85725</xdr:rowOff>
    </xdr:from>
    <xdr:to>
      <xdr:col>0</xdr:col>
      <xdr:colOff>3215640</xdr:colOff>
      <xdr:row>8</xdr:row>
      <xdr:rowOff>123190</xdr:rowOff>
    </xdr:to>
    <xdr:pic>
      <xdr:nvPicPr>
        <xdr:cNvPr id="11" name="Picture 10" descr="Toyota Glanza Cafe White Image">
          <a:extLst>
            <a:ext uri="{FF2B5EF4-FFF2-40B4-BE49-F238E27FC236}">
              <a16:creationId xmlns:a16="http://schemas.microsoft.com/office/drawing/2014/main" id="{00000000-0008-0000-5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8445" y="268605"/>
          <a:ext cx="2957195" cy="147764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147320</xdr:colOff>
      <xdr:row>0</xdr:row>
      <xdr:rowOff>161290</xdr:rowOff>
    </xdr:from>
    <xdr:to>
      <xdr:col>0</xdr:col>
      <xdr:colOff>3004185</xdr:colOff>
      <xdr:row>8</xdr:row>
      <xdr:rowOff>123190</xdr:rowOff>
    </xdr:to>
    <xdr:pic>
      <xdr:nvPicPr>
        <xdr:cNvPr id="4" name="Picture 3" descr="Image result for hyryder photo">
          <a:extLst>
            <a:ext uri="{FF2B5EF4-FFF2-40B4-BE49-F238E27FC236}">
              <a16:creationId xmlns:a16="http://schemas.microsoft.com/office/drawing/2014/main" id="{00000000-0008-0000-5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320" y="161290"/>
          <a:ext cx="2856865" cy="15849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123825</xdr:colOff>
      <xdr:row>43</xdr:row>
      <xdr:rowOff>28575</xdr:rowOff>
    </xdr:from>
    <xdr:to>
      <xdr:col>1</xdr:col>
      <xdr:colOff>966470</xdr:colOff>
      <xdr:row>47</xdr:row>
      <xdr:rowOff>57150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5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9195" y="9155430"/>
          <a:ext cx="842645" cy="7600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45</xdr:row>
      <xdr:rowOff>47625</xdr:rowOff>
    </xdr:from>
    <xdr:to>
      <xdr:col>2</xdr:col>
      <xdr:colOff>1901825</xdr:colOff>
      <xdr:row>49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5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45451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5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44</xdr:row>
      <xdr:rowOff>171450</xdr:rowOff>
    </xdr:from>
    <xdr:to>
      <xdr:col>2</xdr:col>
      <xdr:colOff>1866265</xdr:colOff>
      <xdr:row>49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5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939546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38735</xdr:colOff>
      <xdr:row>0</xdr:row>
      <xdr:rowOff>635</xdr:rowOff>
    </xdr:from>
    <xdr:to>
      <xdr:col>0</xdr:col>
      <xdr:colOff>3809365</xdr:colOff>
      <xdr:row>8</xdr:row>
      <xdr:rowOff>154305</xdr:rowOff>
    </xdr:to>
    <xdr:pic>
      <xdr:nvPicPr>
        <xdr:cNvPr id="10" name="Picture 9" descr="Toyota Fortuner Price, Images, Reviews and Specs | Autocar India">
          <a:extLst>
            <a:ext uri="{FF2B5EF4-FFF2-40B4-BE49-F238E27FC236}">
              <a16:creationId xmlns:a16="http://schemas.microsoft.com/office/drawing/2014/main" id="{00000000-0008-0000-5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38735" y="635"/>
          <a:ext cx="3770630" cy="179197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38</xdr:row>
      <xdr:rowOff>171450</xdr:rowOff>
    </xdr:from>
    <xdr:to>
      <xdr:col>1</xdr:col>
      <xdr:colOff>971550</xdr:colOff>
      <xdr:row>42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5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06577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5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39</xdr:row>
      <xdr:rowOff>76200</xdr:rowOff>
    </xdr:from>
    <xdr:to>
      <xdr:col>1</xdr:col>
      <xdr:colOff>1066800</xdr:colOff>
      <xdr:row>43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5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15340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5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56</xdr:row>
      <xdr:rowOff>47625</xdr:rowOff>
    </xdr:from>
    <xdr:to>
      <xdr:col>2</xdr:col>
      <xdr:colOff>1901825</xdr:colOff>
      <xdr:row>60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5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8220" y="1188529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5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55</xdr:row>
      <xdr:rowOff>171450</xdr:rowOff>
    </xdr:from>
    <xdr:to>
      <xdr:col>2</xdr:col>
      <xdr:colOff>1866265</xdr:colOff>
      <xdr:row>60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5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2495" y="1182624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104775</xdr:colOff>
      <xdr:row>0</xdr:row>
      <xdr:rowOff>146050</xdr:rowOff>
    </xdr:from>
    <xdr:to>
      <xdr:col>0</xdr:col>
      <xdr:colOff>3630295</xdr:colOff>
      <xdr:row>9</xdr:row>
      <xdr:rowOff>114300</xdr:rowOff>
    </xdr:to>
    <xdr:pic>
      <xdr:nvPicPr>
        <xdr:cNvPr id="10" name="Picture 9" descr="Toyota Fortuner GR Sport Launched In India At Rs 48.43 Lakh | CarDekho.com">
          <a:extLst>
            <a:ext uri="{FF2B5EF4-FFF2-40B4-BE49-F238E27FC236}">
              <a16:creationId xmlns:a16="http://schemas.microsoft.com/office/drawing/2014/main" id="{00000000-0008-0000-5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5" y="146050"/>
          <a:ext cx="3525520" cy="180467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40</xdr:row>
      <xdr:rowOff>171450</xdr:rowOff>
    </xdr:from>
    <xdr:to>
      <xdr:col>1</xdr:col>
      <xdr:colOff>971550</xdr:colOff>
      <xdr:row>44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65251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57150</xdr:rowOff>
    </xdr:from>
    <xdr:to>
      <xdr:col>0</xdr:col>
      <xdr:colOff>3383280</xdr:colOff>
      <xdr:row>8</xdr:row>
      <xdr:rowOff>180340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57150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49</xdr:row>
      <xdr:rowOff>47625</xdr:rowOff>
    </xdr:from>
    <xdr:to>
      <xdr:col>2</xdr:col>
      <xdr:colOff>1901825</xdr:colOff>
      <xdr:row>53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5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63615" y="1063561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5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48</xdr:row>
      <xdr:rowOff>171450</xdr:rowOff>
    </xdr:from>
    <xdr:to>
      <xdr:col>2</xdr:col>
      <xdr:colOff>1866265</xdr:colOff>
      <xdr:row>53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5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77890" y="1057656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19685</xdr:colOff>
      <xdr:row>0</xdr:row>
      <xdr:rowOff>1270</xdr:rowOff>
    </xdr:from>
    <xdr:to>
      <xdr:col>0</xdr:col>
      <xdr:colOff>3790315</xdr:colOff>
      <xdr:row>8</xdr:row>
      <xdr:rowOff>154940</xdr:rowOff>
    </xdr:to>
    <xdr:pic>
      <xdr:nvPicPr>
        <xdr:cNvPr id="9" name="Picture 8" descr="Toyota Fortuner Price, Images, Reviews and Specs | Autocar India">
          <a:extLst>
            <a:ext uri="{FF2B5EF4-FFF2-40B4-BE49-F238E27FC236}">
              <a16:creationId xmlns:a16="http://schemas.microsoft.com/office/drawing/2014/main" id="{00000000-0008-0000-5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 flipH="1">
          <a:off x="19685" y="1270"/>
          <a:ext cx="3770630" cy="179197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53</xdr:row>
      <xdr:rowOff>47625</xdr:rowOff>
    </xdr:from>
    <xdr:to>
      <xdr:col>2</xdr:col>
      <xdr:colOff>1901825</xdr:colOff>
      <xdr:row>57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5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01410" y="1158621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5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1095375</xdr:colOff>
      <xdr:row>52</xdr:row>
      <xdr:rowOff>28575</xdr:rowOff>
    </xdr:from>
    <xdr:to>
      <xdr:col>2</xdr:col>
      <xdr:colOff>2009140</xdr:colOff>
      <xdr:row>56</xdr:row>
      <xdr:rowOff>114300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5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58560" y="11384280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76835</xdr:colOff>
      <xdr:row>0</xdr:row>
      <xdr:rowOff>57150</xdr:rowOff>
    </xdr:from>
    <xdr:to>
      <xdr:col>0</xdr:col>
      <xdr:colOff>2933700</xdr:colOff>
      <xdr:row>8</xdr:row>
      <xdr:rowOff>9525</xdr:rowOff>
    </xdr:to>
    <xdr:pic>
      <xdr:nvPicPr>
        <xdr:cNvPr id="9" name="Picture 8" descr="Image result for hyryder photo">
          <a:extLst>
            <a:ext uri="{FF2B5EF4-FFF2-40B4-BE49-F238E27FC236}">
              <a16:creationId xmlns:a16="http://schemas.microsoft.com/office/drawing/2014/main" id="{00000000-0008-0000-5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835" y="57150"/>
          <a:ext cx="2856865" cy="1590675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254635</xdr:colOff>
      <xdr:row>45</xdr:row>
      <xdr:rowOff>171450</xdr:rowOff>
    </xdr:from>
    <xdr:to>
      <xdr:col>1</xdr:col>
      <xdr:colOff>1016635</xdr:colOff>
      <xdr:row>49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5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12590" y="964311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46355</xdr:rowOff>
    </xdr:from>
    <xdr:to>
      <xdr:col>0</xdr:col>
      <xdr:colOff>3383280</xdr:colOff>
      <xdr:row>8</xdr:row>
      <xdr:rowOff>169545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5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46355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38</xdr:row>
      <xdr:rowOff>171450</xdr:rowOff>
    </xdr:from>
    <xdr:to>
      <xdr:col>1</xdr:col>
      <xdr:colOff>971550</xdr:colOff>
      <xdr:row>42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5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06577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5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39</xdr:row>
      <xdr:rowOff>76200</xdr:rowOff>
    </xdr:from>
    <xdr:to>
      <xdr:col>1</xdr:col>
      <xdr:colOff>1066800</xdr:colOff>
      <xdr:row>43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5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15340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5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38</xdr:row>
      <xdr:rowOff>142875</xdr:rowOff>
    </xdr:from>
    <xdr:to>
      <xdr:col>1</xdr:col>
      <xdr:colOff>1066800</xdr:colOff>
      <xdr:row>42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5D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03719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254635</xdr:colOff>
      <xdr:row>45</xdr:row>
      <xdr:rowOff>171450</xdr:rowOff>
    </xdr:from>
    <xdr:to>
      <xdr:col>1</xdr:col>
      <xdr:colOff>1016635</xdr:colOff>
      <xdr:row>49</xdr:row>
      <xdr:rowOff>123825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5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12590" y="964311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0</xdr:row>
      <xdr:rowOff>46355</xdr:rowOff>
    </xdr:from>
    <xdr:to>
      <xdr:col>0</xdr:col>
      <xdr:colOff>3383280</xdr:colOff>
      <xdr:row>8</xdr:row>
      <xdr:rowOff>169545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5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57150" y="46355"/>
          <a:ext cx="3326130" cy="17462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39</xdr:row>
      <xdr:rowOff>47625</xdr:rowOff>
    </xdr:from>
    <xdr:to>
      <xdr:col>2</xdr:col>
      <xdr:colOff>1901825</xdr:colOff>
      <xdr:row>43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5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822769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5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38</xdr:row>
      <xdr:rowOff>171450</xdr:rowOff>
    </xdr:from>
    <xdr:to>
      <xdr:col>2</xdr:col>
      <xdr:colOff>1866265</xdr:colOff>
      <xdr:row>43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5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816864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36195</xdr:colOff>
      <xdr:row>0</xdr:row>
      <xdr:rowOff>53975</xdr:rowOff>
    </xdr:from>
    <xdr:to>
      <xdr:col>0</xdr:col>
      <xdr:colOff>3808730</xdr:colOff>
      <xdr:row>8</xdr:row>
      <xdr:rowOff>175895</xdr:rowOff>
    </xdr:to>
    <xdr:pic>
      <xdr:nvPicPr>
        <xdr:cNvPr id="9" name="Picture 8" descr="Toyota Fortuner 2.8 Diesel 4x2 AT Price, Images, Reviews and Specs -  Overview | Autocar India">
          <a:extLst>
            <a:ext uri="{FF2B5EF4-FFF2-40B4-BE49-F238E27FC236}">
              <a16:creationId xmlns:a16="http://schemas.microsoft.com/office/drawing/2014/main" id="{00000000-0008-0000-5F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" y="53975"/>
          <a:ext cx="3772535" cy="176022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45</xdr:row>
      <xdr:rowOff>47625</xdr:rowOff>
    </xdr:from>
    <xdr:to>
      <xdr:col>2</xdr:col>
      <xdr:colOff>1901825</xdr:colOff>
      <xdr:row>49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6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70788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6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44</xdr:row>
      <xdr:rowOff>171450</xdr:rowOff>
    </xdr:from>
    <xdr:to>
      <xdr:col>2</xdr:col>
      <xdr:colOff>1866265</xdr:colOff>
      <xdr:row>49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6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9648825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36195</xdr:colOff>
      <xdr:row>0</xdr:row>
      <xdr:rowOff>53975</xdr:rowOff>
    </xdr:from>
    <xdr:to>
      <xdr:col>0</xdr:col>
      <xdr:colOff>3808730</xdr:colOff>
      <xdr:row>8</xdr:row>
      <xdr:rowOff>175895</xdr:rowOff>
    </xdr:to>
    <xdr:pic>
      <xdr:nvPicPr>
        <xdr:cNvPr id="9" name="Picture 8" descr="Toyota Fortuner 2.8 Diesel 4x2 AT Price, Images, Reviews and Specs -  Overview | Autocar India">
          <a:extLst>
            <a:ext uri="{FF2B5EF4-FFF2-40B4-BE49-F238E27FC236}">
              <a16:creationId xmlns:a16="http://schemas.microsoft.com/office/drawing/2014/main" id="{00000000-0008-0000-6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" y="53975"/>
          <a:ext cx="3772535" cy="176022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39</xdr:row>
      <xdr:rowOff>171450</xdr:rowOff>
    </xdr:from>
    <xdr:to>
      <xdr:col>1</xdr:col>
      <xdr:colOff>971550</xdr:colOff>
      <xdr:row>43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6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24865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6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40</xdr:row>
      <xdr:rowOff>76200</xdr:rowOff>
    </xdr:from>
    <xdr:to>
      <xdr:col>1</xdr:col>
      <xdr:colOff>1066800</xdr:colOff>
      <xdr:row>44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6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33628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1</xdr:col>
      <xdr:colOff>8255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852545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39</xdr:row>
      <xdr:rowOff>171450</xdr:rowOff>
    </xdr:from>
    <xdr:to>
      <xdr:col>1</xdr:col>
      <xdr:colOff>971550</xdr:colOff>
      <xdr:row>43</xdr:row>
      <xdr:rowOff>123825</xdr:rowOff>
    </xdr:to>
    <xdr:pic>
      <xdr:nvPicPr>
        <xdr:cNvPr id="7" name="Picture 5" hidden="1">
          <a:extLst>
            <a:ext uri="{FF2B5EF4-FFF2-40B4-BE49-F238E27FC236}">
              <a16:creationId xmlns:a16="http://schemas.microsoft.com/office/drawing/2014/main" id="{00000000-0008-0000-6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842391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 hidden="1">
          <a:extLst>
            <a:ext uri="{FF2B5EF4-FFF2-40B4-BE49-F238E27FC236}">
              <a16:creationId xmlns:a16="http://schemas.microsoft.com/office/drawing/2014/main" id="{00000000-0008-0000-6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304800</xdr:colOff>
      <xdr:row>40</xdr:row>
      <xdr:rowOff>76200</xdr:rowOff>
    </xdr:from>
    <xdr:to>
      <xdr:col>1</xdr:col>
      <xdr:colOff>1066800</xdr:colOff>
      <xdr:row>44</xdr:row>
      <xdr:rowOff>28575</xdr:rowOff>
    </xdr:to>
    <xdr:pic>
      <xdr:nvPicPr>
        <xdr:cNvPr id="9" name="Picture 5" hidden="1">
          <a:extLst>
            <a:ext uri="{FF2B5EF4-FFF2-40B4-BE49-F238E27FC236}">
              <a16:creationId xmlns:a16="http://schemas.microsoft.com/office/drawing/2014/main" id="{00000000-0008-0000-6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2755" y="8511540"/>
          <a:ext cx="76200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3390265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276600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228600</xdr:colOff>
      <xdr:row>39</xdr:row>
      <xdr:rowOff>142875</xdr:rowOff>
    </xdr:from>
    <xdr:to>
      <xdr:col>1</xdr:col>
      <xdr:colOff>1066800</xdr:colOff>
      <xdr:row>43</xdr:row>
      <xdr:rowOff>167005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00000000-0008-0000-6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6555" y="8395335"/>
          <a:ext cx="838200" cy="755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52</xdr:row>
      <xdr:rowOff>47625</xdr:rowOff>
    </xdr:from>
    <xdr:to>
      <xdr:col>2</xdr:col>
      <xdr:colOff>1901825</xdr:colOff>
      <xdr:row>56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6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6875" y="1177353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6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1095375</xdr:colOff>
      <xdr:row>51</xdr:row>
      <xdr:rowOff>28575</xdr:rowOff>
    </xdr:from>
    <xdr:to>
      <xdr:col>2</xdr:col>
      <xdr:colOff>2009140</xdr:colOff>
      <xdr:row>55</xdr:row>
      <xdr:rowOff>114300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6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04025" y="11571605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294005</xdr:colOff>
      <xdr:row>0</xdr:row>
      <xdr:rowOff>111125</xdr:rowOff>
    </xdr:from>
    <xdr:to>
      <xdr:col>0</xdr:col>
      <xdr:colOff>4199255</xdr:colOff>
      <xdr:row>9</xdr:row>
      <xdr:rowOff>37465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4005" y="111125"/>
          <a:ext cx="3905250" cy="176276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47</xdr:row>
      <xdr:rowOff>47625</xdr:rowOff>
    </xdr:from>
    <xdr:to>
      <xdr:col>2</xdr:col>
      <xdr:colOff>1901825</xdr:colOff>
      <xdr:row>51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90346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46</xdr:row>
      <xdr:rowOff>171450</xdr:rowOff>
    </xdr:from>
    <xdr:to>
      <xdr:col>2</xdr:col>
      <xdr:colOff>1866265</xdr:colOff>
      <xdr:row>51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9844405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0</xdr:row>
      <xdr:rowOff>9525</xdr:rowOff>
    </xdr:from>
    <xdr:to>
      <xdr:col>1</xdr:col>
      <xdr:colOff>772795</xdr:colOff>
      <xdr:row>7</xdr:row>
      <xdr:rowOff>198755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9525" y="9525"/>
          <a:ext cx="4750435" cy="162941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53</xdr:row>
      <xdr:rowOff>47625</xdr:rowOff>
    </xdr:from>
    <xdr:to>
      <xdr:col>2</xdr:col>
      <xdr:colOff>1901825</xdr:colOff>
      <xdr:row>57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6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62370" y="1142174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6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1038225</xdr:colOff>
      <xdr:row>51</xdr:row>
      <xdr:rowOff>171450</xdr:rowOff>
    </xdr:from>
    <xdr:to>
      <xdr:col>2</xdr:col>
      <xdr:colOff>1895475</xdr:colOff>
      <xdr:row>56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6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62370" y="11179810"/>
          <a:ext cx="85725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1038225</xdr:colOff>
      <xdr:row>53</xdr:row>
      <xdr:rowOff>47625</xdr:rowOff>
    </xdr:from>
    <xdr:to>
      <xdr:col>2</xdr:col>
      <xdr:colOff>1901825</xdr:colOff>
      <xdr:row>57</xdr:row>
      <xdr:rowOff>47625</xdr:rowOff>
    </xdr:to>
    <xdr:pic>
      <xdr:nvPicPr>
        <xdr:cNvPr id="14" name="Picture 13" hidden="1">
          <a:extLst>
            <a:ext uri="{FF2B5EF4-FFF2-40B4-BE49-F238E27FC236}">
              <a16:creationId xmlns:a16="http://schemas.microsoft.com/office/drawing/2014/main" id="{00000000-0008-0000-6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62370" y="1142174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15" name="Picture 14" hidden="1">
          <a:extLst>
            <a:ext uri="{FF2B5EF4-FFF2-40B4-BE49-F238E27FC236}">
              <a16:creationId xmlns:a16="http://schemas.microsoft.com/office/drawing/2014/main" id="{00000000-0008-0000-6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154305</xdr:colOff>
      <xdr:row>0</xdr:row>
      <xdr:rowOff>138430</xdr:rowOff>
    </xdr:from>
    <xdr:to>
      <xdr:col>0</xdr:col>
      <xdr:colOff>3794760</xdr:colOff>
      <xdr:row>8</xdr:row>
      <xdr:rowOff>150495</xdr:rowOff>
    </xdr:to>
    <xdr:pic>
      <xdr:nvPicPr>
        <xdr:cNvPr id="21" name="Picture 20" descr="Toyota Hilux unveiled – All you need to know - CarWale">
          <a:extLst>
            <a:ext uri="{FF2B5EF4-FFF2-40B4-BE49-F238E27FC236}">
              <a16:creationId xmlns:a16="http://schemas.microsoft.com/office/drawing/2014/main" id="{00000000-0008-0000-6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r:link="rId3"/>
        <a:stretch>
          <a:fillRect/>
        </a:stretch>
      </xdr:blipFill>
      <xdr:spPr>
        <a:xfrm>
          <a:off x="154305" y="138430"/>
          <a:ext cx="3640455" cy="165036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49</xdr:row>
      <xdr:rowOff>123825</xdr:rowOff>
    </xdr:from>
    <xdr:to>
      <xdr:col>1</xdr:col>
      <xdr:colOff>1066800</xdr:colOff>
      <xdr:row>53</xdr:row>
      <xdr:rowOff>165735</xdr:rowOff>
    </xdr:to>
    <xdr:pic>
      <xdr:nvPicPr>
        <xdr:cNvPr id="7" name="Picture 5">
          <a:extLst>
            <a:ext uri="{FF2B5EF4-FFF2-40B4-BE49-F238E27FC236}">
              <a16:creationId xmlns:a16="http://schemas.microsoft.com/office/drawing/2014/main" id="{00000000-0008-0000-6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7505" y="10420350"/>
          <a:ext cx="857250" cy="773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8" name="Picture 7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3561080</xdr:colOff>
      <xdr:row>8</xdr:row>
      <xdr:rowOff>161925</xdr:rowOff>
    </xdr:to>
    <xdr:pic>
      <xdr:nvPicPr>
        <xdr:cNvPr id="10" name="Picture 9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665" y="57150"/>
          <a:ext cx="3447415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53</xdr:row>
      <xdr:rowOff>47625</xdr:rowOff>
    </xdr:from>
    <xdr:to>
      <xdr:col>2</xdr:col>
      <xdr:colOff>1901825</xdr:colOff>
      <xdr:row>57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6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6875" y="1134491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6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628650</xdr:colOff>
      <xdr:row>52</xdr:row>
      <xdr:rowOff>85725</xdr:rowOff>
    </xdr:from>
    <xdr:to>
      <xdr:col>2</xdr:col>
      <xdr:colOff>1542415</xdr:colOff>
      <xdr:row>56</xdr:row>
      <xdr:rowOff>171450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6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37300" y="11200130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294005</xdr:colOff>
      <xdr:row>0</xdr:row>
      <xdr:rowOff>111125</xdr:rowOff>
    </xdr:from>
    <xdr:to>
      <xdr:col>0</xdr:col>
      <xdr:colOff>3561715</xdr:colOff>
      <xdr:row>8</xdr:row>
      <xdr:rowOff>95250</xdr:rowOff>
    </xdr:to>
    <xdr:pic>
      <xdr:nvPicPr>
        <xdr:cNvPr id="9" name="Picture 8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4005" y="111125"/>
          <a:ext cx="3267710" cy="162242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305435</xdr:colOff>
      <xdr:row>0</xdr:row>
      <xdr:rowOff>67310</xdr:rowOff>
    </xdr:from>
    <xdr:to>
      <xdr:col>0</xdr:col>
      <xdr:colOff>3429635</xdr:colOff>
      <xdr:row>8</xdr:row>
      <xdr:rowOff>105410</xdr:rowOff>
    </xdr:to>
    <xdr:pic>
      <xdr:nvPicPr>
        <xdr:cNvPr id="6" name="Picture 5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5435" y="67310"/>
          <a:ext cx="3124200" cy="16611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113665</xdr:colOff>
      <xdr:row>0</xdr:row>
      <xdr:rowOff>57150</xdr:rowOff>
    </xdr:from>
    <xdr:to>
      <xdr:col>0</xdr:col>
      <xdr:colOff>3561080</xdr:colOff>
      <xdr:row>8</xdr:row>
      <xdr:rowOff>161925</xdr:rowOff>
    </xdr:to>
    <xdr:pic>
      <xdr:nvPicPr>
        <xdr:cNvPr id="7" name="Picture 6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665" y="57150"/>
          <a:ext cx="3447415" cy="172783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56</xdr:row>
      <xdr:rowOff>47625</xdr:rowOff>
    </xdr:from>
    <xdr:to>
      <xdr:col>2</xdr:col>
      <xdr:colOff>1901825</xdr:colOff>
      <xdr:row>60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6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43980" y="1193546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6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838200</xdr:colOff>
      <xdr:row>56</xdr:row>
      <xdr:rowOff>95250</xdr:rowOff>
    </xdr:from>
    <xdr:to>
      <xdr:col>2</xdr:col>
      <xdr:colOff>1779905</xdr:colOff>
      <xdr:row>61</xdr:row>
      <xdr:rowOff>7620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6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3955" y="11983085"/>
          <a:ext cx="941705" cy="845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141605</xdr:colOff>
      <xdr:row>0</xdr:row>
      <xdr:rowOff>86360</xdr:rowOff>
    </xdr:from>
    <xdr:to>
      <xdr:col>0</xdr:col>
      <xdr:colOff>3893820</xdr:colOff>
      <xdr:row>8</xdr:row>
      <xdr:rowOff>142875</xdr:rowOff>
    </xdr:to>
    <xdr:pic>
      <xdr:nvPicPr>
        <xdr:cNvPr id="9" name="Picture 8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605" y="86360"/>
          <a:ext cx="3752215" cy="1694815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43</xdr:row>
      <xdr:rowOff>47625</xdr:rowOff>
    </xdr:from>
    <xdr:to>
      <xdr:col>2</xdr:col>
      <xdr:colOff>1901825</xdr:colOff>
      <xdr:row>47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6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6875" y="918019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6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164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1095375</xdr:colOff>
      <xdr:row>42</xdr:row>
      <xdr:rowOff>28575</xdr:rowOff>
    </xdr:from>
    <xdr:to>
      <xdr:col>2</xdr:col>
      <xdr:colOff>2009140</xdr:colOff>
      <xdr:row>46</xdr:row>
      <xdr:rowOff>114300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6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04025" y="8978265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294005</xdr:colOff>
      <xdr:row>0</xdr:row>
      <xdr:rowOff>111125</xdr:rowOff>
    </xdr:from>
    <xdr:to>
      <xdr:col>0</xdr:col>
      <xdr:colOff>4199255</xdr:colOff>
      <xdr:row>9</xdr:row>
      <xdr:rowOff>37465</xdr:rowOff>
    </xdr:to>
    <xdr:pic>
      <xdr:nvPicPr>
        <xdr:cNvPr id="9" name="Picture 8" descr="Toyota Innova Crysta Expected Price 竄ｹ 20 - 23 Lakh, 2023 Launch Date,  Bookings in India">
          <a:extLst>
            <a:ext uri="{FF2B5EF4-FFF2-40B4-BE49-F238E27FC236}">
              <a16:creationId xmlns:a16="http://schemas.microsoft.com/office/drawing/2014/main" id="{00000000-0008-0000-6E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4005" y="111125"/>
          <a:ext cx="3905250" cy="175895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45</xdr:row>
      <xdr:rowOff>47625</xdr:rowOff>
    </xdr:from>
    <xdr:to>
      <xdr:col>2</xdr:col>
      <xdr:colOff>1901825</xdr:colOff>
      <xdr:row>49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6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47356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6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44</xdr:row>
      <xdr:rowOff>171450</xdr:rowOff>
    </xdr:from>
    <xdr:to>
      <xdr:col>2</xdr:col>
      <xdr:colOff>1866265</xdr:colOff>
      <xdr:row>49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6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9414510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36195</xdr:colOff>
      <xdr:row>0</xdr:row>
      <xdr:rowOff>53975</xdr:rowOff>
    </xdr:from>
    <xdr:to>
      <xdr:col>0</xdr:col>
      <xdr:colOff>3808730</xdr:colOff>
      <xdr:row>8</xdr:row>
      <xdr:rowOff>175895</xdr:rowOff>
    </xdr:to>
    <xdr:pic>
      <xdr:nvPicPr>
        <xdr:cNvPr id="9" name="Picture 8" descr="Toyota Fortuner 2.8 Diesel 4x2 AT Price, Images, Reviews and Specs -  Overview | Autocar India">
          <a:extLst>
            <a:ext uri="{FF2B5EF4-FFF2-40B4-BE49-F238E27FC236}">
              <a16:creationId xmlns:a16="http://schemas.microsoft.com/office/drawing/2014/main" id="{00000000-0008-0000-6F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" y="53975"/>
          <a:ext cx="3772535" cy="176022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45</xdr:row>
      <xdr:rowOff>47625</xdr:rowOff>
    </xdr:from>
    <xdr:to>
      <xdr:col>2</xdr:col>
      <xdr:colOff>1901825</xdr:colOff>
      <xdr:row>49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7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962406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7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952500</xdr:colOff>
      <xdr:row>44</xdr:row>
      <xdr:rowOff>171450</xdr:rowOff>
    </xdr:from>
    <xdr:to>
      <xdr:col>2</xdr:col>
      <xdr:colOff>1866265</xdr:colOff>
      <xdr:row>49</xdr:row>
      <xdr:rowOff>66675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7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1995" y="9565005"/>
          <a:ext cx="9137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36195</xdr:colOff>
      <xdr:row>0</xdr:row>
      <xdr:rowOff>53975</xdr:rowOff>
    </xdr:from>
    <xdr:to>
      <xdr:col>0</xdr:col>
      <xdr:colOff>3808730</xdr:colOff>
      <xdr:row>8</xdr:row>
      <xdr:rowOff>175895</xdr:rowOff>
    </xdr:to>
    <xdr:pic>
      <xdr:nvPicPr>
        <xdr:cNvPr id="9" name="Picture 8" descr="Toyota Fortuner 2.8 Diesel 4x2 AT Price, Images, Reviews and Specs -  Overview | Autocar India">
          <a:extLst>
            <a:ext uri="{FF2B5EF4-FFF2-40B4-BE49-F238E27FC236}">
              <a16:creationId xmlns:a16="http://schemas.microsoft.com/office/drawing/2014/main" id="{00000000-0008-0000-7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" y="53975"/>
          <a:ext cx="3772535" cy="176022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51</xdr:row>
      <xdr:rowOff>47625</xdr:rowOff>
    </xdr:from>
    <xdr:to>
      <xdr:col>2</xdr:col>
      <xdr:colOff>1901825</xdr:colOff>
      <xdr:row>55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7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6875" y="10774680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7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1095375</xdr:colOff>
      <xdr:row>50</xdr:row>
      <xdr:rowOff>28575</xdr:rowOff>
    </xdr:from>
    <xdr:to>
      <xdr:col>2</xdr:col>
      <xdr:colOff>2009140</xdr:colOff>
      <xdr:row>54</xdr:row>
      <xdr:rowOff>114300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7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04025" y="10572750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381635</xdr:colOff>
      <xdr:row>0</xdr:row>
      <xdr:rowOff>57150</xdr:rowOff>
    </xdr:from>
    <xdr:to>
      <xdr:col>0</xdr:col>
      <xdr:colOff>3707765</xdr:colOff>
      <xdr:row>8</xdr:row>
      <xdr:rowOff>170815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7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381635" y="57150"/>
          <a:ext cx="3326130" cy="1751965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1038225</xdr:colOff>
      <xdr:row>52</xdr:row>
      <xdr:rowOff>47625</xdr:rowOff>
    </xdr:from>
    <xdr:to>
      <xdr:col>2</xdr:col>
      <xdr:colOff>1901825</xdr:colOff>
      <xdr:row>56</xdr:row>
      <xdr:rowOff>47625</xdr:rowOff>
    </xdr:to>
    <xdr:pic>
      <xdr:nvPicPr>
        <xdr:cNvPr id="6" name="Picture 5" hidden="1">
          <a:extLst>
            <a:ext uri="{FF2B5EF4-FFF2-40B4-BE49-F238E27FC236}">
              <a16:creationId xmlns:a16="http://schemas.microsoft.com/office/drawing/2014/main" id="{00000000-0008-0000-7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7720" y="10927715"/>
          <a:ext cx="863600" cy="74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0</xdr:row>
      <xdr:rowOff>85725</xdr:rowOff>
    </xdr:from>
    <xdr:to>
      <xdr:col>0</xdr:col>
      <xdr:colOff>3725545</xdr:colOff>
      <xdr:row>8</xdr:row>
      <xdr:rowOff>142875</xdr:rowOff>
    </xdr:to>
    <xdr:pic>
      <xdr:nvPicPr>
        <xdr:cNvPr id="7" name="Picture 6" hidden="1">
          <a:extLst>
            <a:ext uri="{FF2B5EF4-FFF2-40B4-BE49-F238E27FC236}">
              <a16:creationId xmlns:a16="http://schemas.microsoft.com/office/drawing/2014/main" id="{00000000-0008-0000-7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r:link="rId3"/>
        <a:stretch>
          <a:fillRect/>
        </a:stretch>
      </xdr:blipFill>
      <xdr:spPr>
        <a:xfrm>
          <a:off x="123825" y="85725"/>
          <a:ext cx="3601720" cy="1695450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>
    <xdr:from>
      <xdr:col>2</xdr:col>
      <xdr:colOff>962025</xdr:colOff>
      <xdr:row>51</xdr:row>
      <xdr:rowOff>95250</xdr:rowOff>
    </xdr:from>
    <xdr:to>
      <xdr:col>2</xdr:col>
      <xdr:colOff>1875790</xdr:colOff>
      <xdr:row>55</xdr:row>
      <xdr:rowOff>180975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7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11520" y="10792460"/>
          <a:ext cx="913765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114935</xdr:colOff>
      <xdr:row>0</xdr:row>
      <xdr:rowOff>104775</xdr:rowOff>
    </xdr:from>
    <xdr:to>
      <xdr:col>0</xdr:col>
      <xdr:colOff>3180715</xdr:colOff>
      <xdr:row>8</xdr:row>
      <xdr:rowOff>57150</xdr:rowOff>
    </xdr:to>
    <xdr:pic>
      <xdr:nvPicPr>
        <xdr:cNvPr id="9" name="Picture 8" descr="Image result for hyryder photo">
          <a:extLst>
            <a:ext uri="{FF2B5EF4-FFF2-40B4-BE49-F238E27FC236}">
              <a16:creationId xmlns:a16="http://schemas.microsoft.com/office/drawing/2014/main" id="{00000000-0008-0000-7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935" y="104775"/>
          <a:ext cx="3065780" cy="1590675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1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1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9.xml"/></Relationships>
</file>

<file path=xl/worksheets/_rels/sheet1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4.xml"/><Relationship Id="rId1" Type="http://schemas.openxmlformats.org/officeDocument/2006/relationships/printerSettings" Target="../printerSettings/printerSettings2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1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47"/>
  <sheetViews>
    <sheetView topLeftCell="A33" workbookViewId="0">
      <selection activeCell="C1" sqref="A1:C47"/>
    </sheetView>
  </sheetViews>
  <sheetFormatPr defaultColWidth="9.109375" defaultRowHeight="14.4"/>
  <cols>
    <col min="1" max="1" width="52.441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257" t="s">
        <v>8</v>
      </c>
    </row>
    <row r="11" spans="1:3">
      <c r="A11" s="359" t="s">
        <v>9</v>
      </c>
      <c r="B11" s="359"/>
      <c r="C11" s="257"/>
    </row>
    <row r="12" spans="1:3">
      <c r="A12" s="47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17" t="s">
        <v>12</v>
      </c>
      <c r="B14" s="17" t="s">
        <v>13</v>
      </c>
      <c r="C14" s="18" t="s">
        <v>14</v>
      </c>
    </row>
    <row r="15" spans="1:3" ht="46.8">
      <c r="A15" s="258" t="s">
        <v>15</v>
      </c>
      <c r="B15" s="259"/>
      <c r="C15" s="260"/>
    </row>
    <row r="16" spans="1:3" ht="15.6">
      <c r="A16" s="261" t="s">
        <v>16</v>
      </c>
      <c r="B16" s="262">
        <v>1</v>
      </c>
      <c r="C16" s="263">
        <v>1261000</v>
      </c>
    </row>
    <row r="17" spans="1:3" ht="15.6">
      <c r="A17" s="261"/>
      <c r="B17" s="262"/>
      <c r="C17" s="263"/>
    </row>
    <row r="18" spans="1:3" ht="15.6">
      <c r="A18" s="261" t="s">
        <v>17</v>
      </c>
      <c r="B18" s="262">
        <v>1</v>
      </c>
      <c r="C18" s="263">
        <v>56129</v>
      </c>
    </row>
    <row r="19" spans="1:3" ht="15.6">
      <c r="A19" s="261"/>
      <c r="B19" s="262"/>
      <c r="C19" s="263"/>
    </row>
    <row r="20" spans="1:3" ht="15.6">
      <c r="A20" s="261" t="s">
        <v>18</v>
      </c>
      <c r="B20" s="262">
        <v>1</v>
      </c>
      <c r="C20" s="263">
        <v>21000</v>
      </c>
    </row>
    <row r="21" spans="1:3" ht="15.6">
      <c r="A21" s="261"/>
      <c r="B21" s="262"/>
      <c r="C21" s="263"/>
    </row>
    <row r="22" spans="1:3" ht="15.6">
      <c r="A22" s="261" t="s">
        <v>19</v>
      </c>
      <c r="B22" s="262">
        <v>1</v>
      </c>
      <c r="C22" s="263">
        <v>12610</v>
      </c>
    </row>
    <row r="23" spans="1:3" ht="15.6">
      <c r="A23" s="261"/>
      <c r="B23" s="262"/>
      <c r="C23" s="263"/>
    </row>
    <row r="24" spans="1:3" ht="15.6">
      <c r="A24" s="261" t="s">
        <v>20</v>
      </c>
      <c r="B24" s="262">
        <v>1</v>
      </c>
      <c r="C24" s="263">
        <v>23941</v>
      </c>
    </row>
    <row r="25" spans="1:3" ht="15.6">
      <c r="A25" s="340"/>
      <c r="B25" s="341"/>
      <c r="C25" s="342"/>
    </row>
    <row r="26" spans="1:3" ht="15.6">
      <c r="A26" s="340" t="s">
        <v>21</v>
      </c>
      <c r="B26" s="341">
        <v>1</v>
      </c>
      <c r="C26" s="342">
        <v>8000</v>
      </c>
    </row>
    <row r="27" spans="1:3" ht="15.6">
      <c r="A27" s="340"/>
      <c r="B27" s="341"/>
      <c r="C27" s="342"/>
    </row>
    <row r="28" spans="1:3" ht="15.6">
      <c r="A28" s="340" t="s">
        <v>22</v>
      </c>
      <c r="B28" s="341">
        <v>1</v>
      </c>
      <c r="C28" s="342">
        <v>56273</v>
      </c>
    </row>
    <row r="29" spans="1:3" ht="15.6">
      <c r="A29" s="340"/>
      <c r="B29" s="341"/>
      <c r="C29" s="342"/>
    </row>
    <row r="30" spans="1:3" ht="15.6">
      <c r="A30" s="340"/>
      <c r="B30" s="341"/>
      <c r="C30" s="342"/>
    </row>
    <row r="31" spans="1:3" ht="15.6">
      <c r="A31" s="267" t="s">
        <v>23</v>
      </c>
      <c r="B31" s="268">
        <v>1</v>
      </c>
      <c r="C31" s="269">
        <f>SUM(C16:C30)</f>
        <v>1438953</v>
      </c>
    </row>
    <row r="32" spans="1:3">
      <c r="A32" s="363" t="s">
        <v>24</v>
      </c>
      <c r="B32" s="364"/>
      <c r="C32" s="365"/>
    </row>
    <row r="33" spans="1:3" ht="15.6">
      <c r="A33" s="87" t="s">
        <v>25</v>
      </c>
      <c r="B33" s="88"/>
      <c r="C33" s="86"/>
    </row>
    <row r="34" spans="1:3">
      <c r="A34" s="32" t="s">
        <v>26</v>
      </c>
      <c r="B34" s="33"/>
      <c r="C34" s="34"/>
    </row>
    <row r="35" spans="1:3">
      <c r="A35" s="31" t="s">
        <v>27</v>
      </c>
      <c r="B35" s="30"/>
      <c r="C35" s="8"/>
    </row>
    <row r="36" spans="1:3">
      <c r="A36" s="31" t="s">
        <v>28</v>
      </c>
      <c r="B36" s="30"/>
      <c r="C36" s="8"/>
    </row>
    <row r="37" spans="1:3">
      <c r="A37" s="58" t="s">
        <v>29</v>
      </c>
      <c r="B37" s="59"/>
      <c r="C37" s="60"/>
    </row>
    <row r="38" spans="1:3">
      <c r="A38" s="35" t="s">
        <v>30</v>
      </c>
      <c r="B38" s="36"/>
      <c r="C38" s="37"/>
    </row>
    <row r="39" spans="1:3" ht="15.6">
      <c r="A39" s="61" t="s">
        <v>31</v>
      </c>
      <c r="B39" s="62"/>
      <c r="C39" s="63" t="s">
        <v>32</v>
      </c>
    </row>
    <row r="40" spans="1:3">
      <c r="A40" s="31" t="s">
        <v>33</v>
      </c>
      <c r="B40" s="31"/>
      <c r="C40" s="42"/>
    </row>
    <row r="41" spans="1:3">
      <c r="A41" s="31" t="s">
        <v>34</v>
      </c>
      <c r="B41" s="31"/>
      <c r="C41" s="42"/>
    </row>
    <row r="42" spans="1:3">
      <c r="A42" s="31" t="s">
        <v>35</v>
      </c>
      <c r="B42" s="31"/>
      <c r="C42" s="42"/>
    </row>
    <row r="43" spans="1:3">
      <c r="A43" s="31" t="s">
        <v>36</v>
      </c>
      <c r="B43" s="31"/>
      <c r="C43" s="42" t="s">
        <v>37</v>
      </c>
    </row>
    <row r="44" spans="1:3">
      <c r="A44" s="31" t="s">
        <v>38</v>
      </c>
      <c r="B44" s="31"/>
      <c r="C44" s="42" t="s">
        <v>39</v>
      </c>
    </row>
    <row r="45" spans="1:3">
      <c r="A45" s="31" t="s">
        <v>40</v>
      </c>
      <c r="B45" s="31"/>
      <c r="C45" s="42" t="s">
        <v>41</v>
      </c>
    </row>
    <row r="46" spans="1:3">
      <c r="A46" s="31" t="s">
        <v>42</v>
      </c>
      <c r="B46" s="31"/>
      <c r="C46" s="42">
        <v>7623030684</v>
      </c>
    </row>
    <row r="47" spans="1:3">
      <c r="A47" s="64"/>
      <c r="B47" s="64"/>
      <c r="C47" s="45"/>
    </row>
  </sheetData>
  <mergeCells count="3">
    <mergeCell ref="A11:B11"/>
    <mergeCell ref="A13:C13"/>
    <mergeCell ref="A32:C32"/>
  </mergeCells>
  <pageMargins left="0.75" right="0.75" top="1" bottom="1" header="0.5" footer="0.5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pageSetUpPr fitToPage="1"/>
  </sheetPr>
  <dimension ref="A1:C48"/>
  <sheetViews>
    <sheetView topLeftCell="A3" workbookViewId="0">
      <selection activeCell="A28" sqref="A27:C29"/>
    </sheetView>
  </sheetViews>
  <sheetFormatPr defaultColWidth="9.109375" defaultRowHeight="14.4"/>
  <cols>
    <col min="1" max="1" width="59.554687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146</v>
      </c>
    </row>
    <row r="11" spans="1:3">
      <c r="A11" s="49" t="s">
        <v>147</v>
      </c>
      <c r="B11" s="5"/>
      <c r="C11" s="8"/>
    </row>
    <row r="12" spans="1:3">
      <c r="A12" s="49" t="s">
        <v>148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149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2406000</v>
      </c>
    </row>
    <row r="17" spans="1:3" ht="15.6">
      <c r="A17" s="53"/>
      <c r="B17" s="54"/>
      <c r="C17" s="55"/>
    </row>
    <row r="18" spans="1:3" ht="31.2">
      <c r="A18" s="56" t="s">
        <v>150</v>
      </c>
      <c r="B18" s="54">
        <v>1</v>
      </c>
      <c r="C18" s="55">
        <f>205752+3500</f>
        <v>209252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142734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24060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58913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42924</v>
      </c>
    </row>
    <row r="27" spans="1:3" ht="15.6">
      <c r="A27" s="22" t="s">
        <v>127</v>
      </c>
      <c r="B27" s="20">
        <v>1</v>
      </c>
      <c r="C27" s="25">
        <f>SUM(C16:C26)</f>
        <v>2883883</v>
      </c>
    </row>
    <row r="28" spans="1:3">
      <c r="A28" s="384" t="s">
        <v>24</v>
      </c>
      <c r="B28" s="385"/>
      <c r="C28" s="386"/>
    </row>
    <row r="29" spans="1:3" ht="15.6">
      <c r="A29" s="87" t="s">
        <v>25</v>
      </c>
      <c r="B29" s="88"/>
      <c r="C29" s="86"/>
    </row>
    <row r="30" spans="1:3">
      <c r="A30" s="375" t="s">
        <v>87</v>
      </c>
      <c r="B30" s="376"/>
      <c r="C30" s="377"/>
    </row>
    <row r="31" spans="1:3">
      <c r="A31" s="378" t="s">
        <v>88</v>
      </c>
      <c r="B31" s="379"/>
      <c r="C31" s="380"/>
    </row>
    <row r="32" spans="1:3">
      <c r="A32" s="68" t="s">
        <v>134</v>
      </c>
      <c r="B32" s="69"/>
      <c r="C32" s="70"/>
    </row>
    <row r="33" spans="1:3">
      <c r="A33" s="378" t="s">
        <v>135</v>
      </c>
      <c r="B33" s="379"/>
      <c r="C33" s="380"/>
    </row>
    <row r="34" spans="1:3" ht="27" customHeight="1">
      <c r="A34" s="378" t="s">
        <v>151</v>
      </c>
      <c r="B34" s="379"/>
      <c r="C34" s="380"/>
    </row>
    <row r="35" spans="1:3">
      <c r="A35" s="32" t="s">
        <v>26</v>
      </c>
      <c r="B35" s="33"/>
      <c r="C35" s="34"/>
    </row>
    <row r="36" spans="1:3">
      <c r="A36" s="31" t="s">
        <v>27</v>
      </c>
      <c r="B36" s="30"/>
      <c r="C36" s="8"/>
    </row>
    <row r="37" spans="1:3">
      <c r="A37" s="31" t="s">
        <v>28</v>
      </c>
      <c r="B37" s="30"/>
      <c r="C37" s="8"/>
    </row>
    <row r="38" spans="1:3">
      <c r="A38" s="58" t="s">
        <v>29</v>
      </c>
      <c r="B38" s="59"/>
      <c r="C38" s="60"/>
    </row>
    <row r="39" spans="1:3">
      <c r="A39" s="35" t="s">
        <v>30</v>
      </c>
      <c r="B39" s="36"/>
      <c r="C39" s="37"/>
    </row>
    <row r="40" spans="1:3" ht="15.6">
      <c r="A40" s="61" t="s">
        <v>31</v>
      </c>
      <c r="B40" s="62"/>
      <c r="C40" s="63" t="s">
        <v>32</v>
      </c>
    </row>
    <row r="41" spans="1:3">
      <c r="A41" s="31" t="s">
        <v>33</v>
      </c>
      <c r="B41" s="31"/>
      <c r="C41" s="42"/>
    </row>
    <row r="42" spans="1:3">
      <c r="A42" s="31" t="s">
        <v>34</v>
      </c>
      <c r="B42" s="31"/>
      <c r="C42" s="42"/>
    </row>
    <row r="43" spans="1:3">
      <c r="A43" s="31" t="s">
        <v>35</v>
      </c>
      <c r="B43" s="31"/>
      <c r="C43" s="42"/>
    </row>
    <row r="44" spans="1:3">
      <c r="A44" s="31" t="s">
        <v>36</v>
      </c>
      <c r="B44" s="31"/>
      <c r="C44" s="42" t="s">
        <v>37</v>
      </c>
    </row>
    <row r="45" spans="1:3">
      <c r="A45" s="31" t="s">
        <v>38</v>
      </c>
      <c r="B45" s="31"/>
      <c r="C45" s="42" t="s">
        <v>39</v>
      </c>
    </row>
    <row r="46" spans="1:3">
      <c r="A46" s="31" t="s">
        <v>40</v>
      </c>
      <c r="B46" s="31"/>
      <c r="C46" s="42" t="s">
        <v>119</v>
      </c>
    </row>
    <row r="47" spans="1:3">
      <c r="A47" s="31" t="s">
        <v>42</v>
      </c>
      <c r="B47" s="31"/>
      <c r="C47" s="42">
        <v>9913155952</v>
      </c>
    </row>
    <row r="48" spans="1:3">
      <c r="A48" s="64"/>
      <c r="B48" s="64"/>
      <c r="C48" s="45"/>
    </row>
  </sheetData>
  <mergeCells count="6">
    <mergeCell ref="A34:C34"/>
    <mergeCell ref="A13:C13"/>
    <mergeCell ref="A28:C28"/>
    <mergeCell ref="A30:C30"/>
    <mergeCell ref="A31:C31"/>
    <mergeCell ref="A33:C33"/>
  </mergeCells>
  <pageMargins left="0.75" right="0.75" top="1" bottom="1" header="0.5" footer="0.5"/>
  <pageSetup paperSize="9" scale="84" orientation="portrait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sheetPr>
    <pageSetUpPr fitToPage="1"/>
  </sheetPr>
  <dimension ref="A1:C46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8.44140625" customWidth="1"/>
    <col min="3" max="3" width="24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557</v>
      </c>
    </row>
    <row r="11" spans="1:3">
      <c r="A11" s="49" t="s">
        <v>558</v>
      </c>
      <c r="B11" s="5"/>
      <c r="C11" s="8"/>
    </row>
    <row r="12" spans="1:3">
      <c r="A12" s="49" t="s">
        <v>213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559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2409000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102462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112189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24090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56995</v>
      </c>
    </row>
    <row r="25" spans="1:3" ht="15.6">
      <c r="A25" s="22" t="s">
        <v>127</v>
      </c>
      <c r="B25" s="20">
        <v>1</v>
      </c>
      <c r="C25" s="25">
        <f>SUM(C16:C24)</f>
        <v>2704736</v>
      </c>
    </row>
    <row r="26" spans="1:3">
      <c r="A26" s="384" t="s">
        <v>24</v>
      </c>
      <c r="B26" s="385"/>
      <c r="C26" s="386"/>
    </row>
    <row r="27" spans="1:3">
      <c r="A27" s="375" t="s">
        <v>220</v>
      </c>
      <c r="B27" s="376"/>
      <c r="C27" s="377"/>
    </row>
    <row r="28" spans="1:3">
      <c r="A28" s="65" t="s">
        <v>221</v>
      </c>
      <c r="B28" s="66"/>
      <c r="C28" s="67"/>
    </row>
    <row r="29" spans="1:3">
      <c r="A29" s="375" t="s">
        <v>87</v>
      </c>
      <c r="B29" s="376"/>
      <c r="C29" s="377"/>
    </row>
    <row r="30" spans="1:3">
      <c r="A30" s="375" t="s">
        <v>560</v>
      </c>
      <c r="B30" s="376"/>
      <c r="C30" s="377"/>
    </row>
    <row r="31" spans="1:3">
      <c r="A31" s="378" t="s">
        <v>88</v>
      </c>
      <c r="B31" s="379"/>
      <c r="C31" s="380"/>
    </row>
    <row r="32" spans="1:3">
      <c r="A32" s="378" t="s">
        <v>222</v>
      </c>
      <c r="B32" s="379"/>
      <c r="C32" s="380"/>
    </row>
    <row r="33" spans="1:3">
      <c r="A33" s="32" t="s">
        <v>26</v>
      </c>
      <c r="B33" s="33"/>
      <c r="C33" s="34"/>
    </row>
    <row r="34" spans="1:3">
      <c r="A34" s="31" t="s">
        <v>27</v>
      </c>
      <c r="B34" s="30"/>
      <c r="C34" s="8"/>
    </row>
    <row r="35" spans="1:3">
      <c r="A35" s="31" t="s">
        <v>28</v>
      </c>
      <c r="B35" s="30"/>
      <c r="C35" s="8"/>
    </row>
    <row r="36" spans="1:3">
      <c r="A36" s="58" t="s">
        <v>29</v>
      </c>
      <c r="B36" s="59"/>
      <c r="C36" s="60"/>
    </row>
    <row r="37" spans="1:3">
      <c r="A37" s="35" t="s">
        <v>30</v>
      </c>
      <c r="B37" s="36"/>
      <c r="C37" s="37"/>
    </row>
    <row r="38" spans="1:3" ht="15.6">
      <c r="A38" s="61" t="s">
        <v>31</v>
      </c>
      <c r="B38" s="62"/>
      <c r="C38" s="63" t="s">
        <v>32</v>
      </c>
    </row>
    <row r="39" spans="1:3">
      <c r="A39" s="31" t="s">
        <v>33</v>
      </c>
      <c r="B39" s="31"/>
      <c r="C39" s="42"/>
    </row>
    <row r="40" spans="1:3">
      <c r="A40" s="31" t="s">
        <v>34</v>
      </c>
      <c r="B40" s="31"/>
      <c r="C40" s="42"/>
    </row>
    <row r="41" spans="1:3">
      <c r="A41" s="31" t="s">
        <v>35</v>
      </c>
      <c r="B41" s="31"/>
      <c r="C41" s="42"/>
    </row>
    <row r="42" spans="1:3">
      <c r="A42" s="31" t="s">
        <v>36</v>
      </c>
      <c r="B42" s="31"/>
      <c r="C42" s="42" t="s">
        <v>37</v>
      </c>
    </row>
    <row r="43" spans="1:3">
      <c r="A43" s="31" t="s">
        <v>38</v>
      </c>
      <c r="B43" s="31"/>
      <c r="C43" s="42" t="s">
        <v>39</v>
      </c>
    </row>
    <row r="44" spans="1:3">
      <c r="A44" s="31" t="s">
        <v>40</v>
      </c>
      <c r="B44" s="31"/>
      <c r="C44" s="42" t="s">
        <v>119</v>
      </c>
    </row>
    <row r="45" spans="1:3">
      <c r="A45" s="31" t="s">
        <v>42</v>
      </c>
      <c r="B45" s="31"/>
      <c r="C45" s="42">
        <v>9913155952</v>
      </c>
    </row>
    <row r="46" spans="1:3">
      <c r="A46" s="64"/>
      <c r="B46" s="64"/>
      <c r="C46" s="45"/>
    </row>
  </sheetData>
  <mergeCells count="7">
    <mergeCell ref="A31:C31"/>
    <mergeCell ref="A32:C32"/>
    <mergeCell ref="A13:C13"/>
    <mergeCell ref="A26:C26"/>
    <mergeCell ref="A27:C27"/>
    <mergeCell ref="A29:C29"/>
    <mergeCell ref="A30:C30"/>
  </mergeCells>
  <pageMargins left="0.75" right="0.75" top="1" bottom="1" header="0.5" footer="0.5"/>
  <pageSetup paperSize="9" scale="85" orientation="portrait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sheetPr>
    <pageSetUpPr fitToPage="1"/>
  </sheetPr>
  <dimension ref="A1:C62"/>
  <sheetViews>
    <sheetView topLeftCell="A11" zoomScale="90" zoomScaleNormal="90" workbookViewId="0">
      <selection activeCell="C28" sqref="A27:C29"/>
    </sheetView>
  </sheetViews>
  <sheetFormatPr defaultColWidth="9.109375" defaultRowHeight="14.4"/>
  <cols>
    <col min="1" max="1" width="65.44140625" customWidth="1"/>
    <col min="2" max="2" width="17.88671875" customWidth="1"/>
    <col min="3" max="3" width="41.5546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58.95" customHeight="1">
      <c r="A11" s="111" t="s">
        <v>561</v>
      </c>
      <c r="B11" s="11"/>
      <c r="C11" s="97" t="s">
        <v>562</v>
      </c>
    </row>
    <row r="12" spans="1:3" ht="22.8">
      <c r="A12" s="360" t="s">
        <v>62</v>
      </c>
      <c r="B12" s="361"/>
      <c r="C12" s="362"/>
    </row>
    <row r="13" spans="1:3" ht="15.6">
      <c r="A13" s="16" t="s">
        <v>12</v>
      </c>
      <c r="B13" s="17" t="s">
        <v>13</v>
      </c>
      <c r="C13" s="18" t="s">
        <v>63</v>
      </c>
    </row>
    <row r="14" spans="1:3" ht="48" customHeight="1">
      <c r="A14" s="226" t="s">
        <v>563</v>
      </c>
      <c r="B14" s="20"/>
      <c r="C14" s="21"/>
    </row>
    <row r="15" spans="1:3" ht="15.6">
      <c r="A15" s="22" t="s">
        <v>96</v>
      </c>
      <c r="B15" s="23">
        <v>1</v>
      </c>
      <c r="C15" s="24">
        <f>C19*100/148</f>
        <v>1360472.972972973</v>
      </c>
    </row>
    <row r="16" spans="1:3" ht="15.6">
      <c r="A16" s="22" t="s">
        <v>97</v>
      </c>
      <c r="B16" s="23">
        <v>1</v>
      </c>
      <c r="C16" s="24">
        <f>C15*14/100</f>
        <v>190466.21621621624</v>
      </c>
    </row>
    <row r="17" spans="1:3" ht="15.6">
      <c r="A17" s="22" t="s">
        <v>98</v>
      </c>
      <c r="B17" s="23">
        <v>1</v>
      </c>
      <c r="C17" s="24">
        <f>C15*14/100</f>
        <v>190466.21621621624</v>
      </c>
    </row>
    <row r="18" spans="1:3" ht="15.6">
      <c r="A18" s="22" t="s">
        <v>564</v>
      </c>
      <c r="B18" s="23">
        <v>1</v>
      </c>
      <c r="C18" s="108">
        <f>C15*20/100</f>
        <v>272094.59459459462</v>
      </c>
    </row>
    <row r="19" spans="1:3" ht="15.6">
      <c r="A19" s="22" t="s">
        <v>100</v>
      </c>
      <c r="B19" s="23">
        <v>1</v>
      </c>
      <c r="C19" s="24">
        <v>2013500</v>
      </c>
    </row>
    <row r="20" spans="1:3" ht="15.6">
      <c r="A20" s="22"/>
      <c r="B20" s="23"/>
      <c r="C20" s="25"/>
    </row>
    <row r="21" spans="1:3" ht="15.6">
      <c r="A21" s="22" t="s">
        <v>101</v>
      </c>
      <c r="B21" s="23">
        <v>1</v>
      </c>
      <c r="C21" s="25">
        <v>20135</v>
      </c>
    </row>
    <row r="22" spans="1:3" ht="15.6">
      <c r="A22" s="22"/>
      <c r="B22" s="23"/>
      <c r="C22" s="25"/>
    </row>
    <row r="23" spans="1:3" ht="15.6">
      <c r="A23" s="26" t="s">
        <v>565</v>
      </c>
      <c r="B23" s="20">
        <v>1</v>
      </c>
      <c r="C23" s="21">
        <v>168057</v>
      </c>
    </row>
    <row r="24" spans="1:3" ht="15.6">
      <c r="A24" s="26"/>
      <c r="B24" s="20"/>
      <c r="C24" s="21"/>
    </row>
    <row r="25" spans="1:3" ht="15.6">
      <c r="A25" s="26" t="s">
        <v>103</v>
      </c>
      <c r="B25" s="20">
        <v>1</v>
      </c>
      <c r="C25" s="21">
        <v>0</v>
      </c>
    </row>
    <row r="26" spans="1:3" ht="15.6">
      <c r="A26" s="26"/>
      <c r="B26" s="20"/>
      <c r="C26" s="21"/>
    </row>
    <row r="27" spans="1:3" ht="27.6">
      <c r="A27" s="26" t="s">
        <v>104</v>
      </c>
      <c r="B27" s="20">
        <v>1</v>
      </c>
      <c r="C27" s="21">
        <v>37438</v>
      </c>
    </row>
    <row r="28" spans="1:3" ht="15.6">
      <c r="A28" s="26"/>
      <c r="B28" s="20"/>
      <c r="C28" s="21"/>
    </row>
    <row r="29" spans="1:3" ht="15.6">
      <c r="A29" s="26" t="s">
        <v>105</v>
      </c>
      <c r="B29" s="20">
        <v>1</v>
      </c>
      <c r="C29" s="21">
        <v>590</v>
      </c>
    </row>
    <row r="30" spans="1:3" ht="15.6">
      <c r="A30" s="26"/>
      <c r="B30" s="20"/>
      <c r="C30" s="21"/>
    </row>
    <row r="31" spans="1:3" ht="15.6">
      <c r="A31" s="26" t="s">
        <v>106</v>
      </c>
      <c r="B31" s="20">
        <v>1</v>
      </c>
      <c r="C31" s="21">
        <v>29061</v>
      </c>
    </row>
    <row r="32" spans="1:3" ht="15.6">
      <c r="A32" s="26"/>
      <c r="B32" s="20"/>
      <c r="C32" s="21"/>
    </row>
    <row r="33" spans="1:3" ht="15.6">
      <c r="A33" s="26" t="s">
        <v>531</v>
      </c>
      <c r="B33" s="20"/>
      <c r="C33" s="21">
        <v>12400</v>
      </c>
    </row>
    <row r="34" spans="1:3" ht="15.6">
      <c r="A34" s="26"/>
      <c r="B34" s="20"/>
      <c r="C34" s="21"/>
    </row>
    <row r="35" spans="1:3" ht="15.6">
      <c r="A35" s="26" t="s">
        <v>107</v>
      </c>
      <c r="B35" s="20">
        <v>1</v>
      </c>
      <c r="C35" s="21">
        <v>150</v>
      </c>
    </row>
    <row r="36" spans="1:3" ht="15.6">
      <c r="A36" s="26"/>
      <c r="B36" s="20"/>
      <c r="C36" s="21"/>
    </row>
    <row r="37" spans="1:3" ht="15.6">
      <c r="A37" s="26" t="s">
        <v>108</v>
      </c>
      <c r="B37" s="20">
        <v>1</v>
      </c>
      <c r="C37" s="21">
        <v>4500</v>
      </c>
    </row>
    <row r="38" spans="1:3" ht="15.6">
      <c r="A38" s="98" t="s">
        <v>23</v>
      </c>
      <c r="B38" s="20">
        <v>1</v>
      </c>
      <c r="C38" s="21">
        <f>SUM(C19:C37)</f>
        <v>2285831</v>
      </c>
    </row>
    <row r="39" spans="1:3">
      <c r="A39" s="129" t="s">
        <v>67</v>
      </c>
      <c r="B39" s="30"/>
      <c r="C39" s="8"/>
    </row>
    <row r="40" spans="1:3">
      <c r="A40" s="77" t="s">
        <v>68</v>
      </c>
      <c r="B40" s="30"/>
      <c r="C40" s="8"/>
    </row>
    <row r="41" spans="1:3" ht="20.399999999999999">
      <c r="A41" s="130" t="s">
        <v>69</v>
      </c>
      <c r="B41" s="11"/>
      <c r="C41" s="9"/>
    </row>
    <row r="42" spans="1:3" ht="15.6">
      <c r="A42" s="237" t="s">
        <v>566</v>
      </c>
      <c r="B42" s="11"/>
      <c r="C42" s="9"/>
    </row>
    <row r="43" spans="1:3">
      <c r="A43" s="369" t="s">
        <v>70</v>
      </c>
      <c r="B43" s="370"/>
      <c r="C43" s="371"/>
    </row>
    <row r="44" spans="1:3">
      <c r="A44" s="29" t="s">
        <v>71</v>
      </c>
      <c r="B44" s="30"/>
      <c r="C44" s="8"/>
    </row>
    <row r="45" spans="1:3">
      <c r="A45" s="29" t="s">
        <v>72</v>
      </c>
      <c r="B45" s="30"/>
      <c r="C45" s="8"/>
    </row>
    <row r="46" spans="1:3">
      <c r="A46" s="29" t="s">
        <v>73</v>
      </c>
      <c r="B46" s="30"/>
      <c r="C46" s="8"/>
    </row>
    <row r="47" spans="1:3">
      <c r="A47" s="31" t="s">
        <v>74</v>
      </c>
      <c r="B47" s="30"/>
      <c r="C47" s="8"/>
    </row>
    <row r="48" spans="1:3">
      <c r="A48" s="31" t="s">
        <v>75</v>
      </c>
      <c r="B48" s="30"/>
      <c r="C48" s="8"/>
    </row>
    <row r="49" spans="1:3">
      <c r="A49" s="31" t="s">
        <v>76</v>
      </c>
      <c r="B49" s="30"/>
      <c r="C49" s="8"/>
    </row>
    <row r="50" spans="1:3">
      <c r="A50" s="32" t="s">
        <v>26</v>
      </c>
      <c r="B50" s="33"/>
      <c r="C50" s="34"/>
    </row>
    <row r="51" spans="1:3">
      <c r="A51" s="31" t="s">
        <v>77</v>
      </c>
      <c r="B51" s="30"/>
      <c r="C51" s="8"/>
    </row>
    <row r="52" spans="1:3">
      <c r="A52" s="35" t="s">
        <v>30</v>
      </c>
      <c r="B52" s="36"/>
      <c r="C52" s="37"/>
    </row>
    <row r="53" spans="1:3">
      <c r="A53" s="32" t="s">
        <v>78</v>
      </c>
      <c r="B53" s="36"/>
      <c r="C53" s="37"/>
    </row>
    <row r="54" spans="1:3">
      <c r="A54" s="38" t="s">
        <v>109</v>
      </c>
      <c r="B54" s="36"/>
      <c r="C54" s="37"/>
    </row>
    <row r="55" spans="1:3">
      <c r="A55" s="39" t="s">
        <v>110</v>
      </c>
      <c r="B55" s="36"/>
      <c r="C55" s="37"/>
    </row>
    <row r="56" spans="1:3">
      <c r="A56" s="39" t="s">
        <v>111</v>
      </c>
      <c r="B56" s="36" t="s">
        <v>112</v>
      </c>
      <c r="C56" s="37"/>
    </row>
    <row r="57" spans="1:3">
      <c r="A57" s="40" t="s">
        <v>113</v>
      </c>
      <c r="B57" s="36"/>
      <c r="C57" s="37"/>
    </row>
    <row r="58" spans="1:3" ht="15.6">
      <c r="A58" s="41" t="s">
        <v>114</v>
      </c>
      <c r="B58" s="11"/>
      <c r="C58" s="7" t="s">
        <v>32</v>
      </c>
    </row>
    <row r="59" spans="1:3" ht="15.6">
      <c r="A59" s="41" t="s">
        <v>115</v>
      </c>
      <c r="B59" s="11"/>
      <c r="C59" s="42" t="s">
        <v>37</v>
      </c>
    </row>
    <row r="60" spans="1:3" ht="15.6">
      <c r="A60" s="41" t="s">
        <v>116</v>
      </c>
      <c r="B60" s="11"/>
      <c r="C60" s="42" t="s">
        <v>117</v>
      </c>
    </row>
    <row r="61" spans="1:3" ht="15.6">
      <c r="A61" s="41" t="s">
        <v>118</v>
      </c>
      <c r="B61" s="11"/>
      <c r="C61" s="42" t="s">
        <v>119</v>
      </c>
    </row>
    <row r="62" spans="1:3">
      <c r="A62" s="43" t="s">
        <v>120</v>
      </c>
      <c r="B62" s="44"/>
      <c r="C62" s="45">
        <v>9913155952</v>
      </c>
    </row>
  </sheetData>
  <mergeCells count="2">
    <mergeCell ref="A12:C12"/>
    <mergeCell ref="A43:C43"/>
  </mergeCells>
  <pageMargins left="0.82638888888888895" right="0.156944444444444" top="1" bottom="1" header="0.5" footer="0.5"/>
  <pageSetup paperSize="9" scale="65" orientation="portrait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dimension ref="A1:C63"/>
  <sheetViews>
    <sheetView topLeftCell="A28" workbookViewId="0">
      <selection activeCell="C28" sqref="A27:C29"/>
    </sheetView>
  </sheetViews>
  <sheetFormatPr defaultColWidth="9.109375" defaultRowHeight="14.4"/>
  <cols>
    <col min="1" max="1" width="63.21875" customWidth="1"/>
    <col min="2" max="2" width="12.88671875" customWidth="1"/>
    <col min="3" max="3" width="45.1093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7.399999999999999">
      <c r="A10" s="224" t="s">
        <v>91</v>
      </c>
      <c r="B10" s="11"/>
      <c r="C10" s="8"/>
    </row>
    <row r="11" spans="1:3" ht="15.6">
      <c r="A11" s="232" t="s">
        <v>567</v>
      </c>
      <c r="B11" s="11"/>
      <c r="C11" s="97" t="s">
        <v>568</v>
      </c>
    </row>
    <row r="12" spans="1:3" ht="22.8">
      <c r="A12" s="360" t="s">
        <v>62</v>
      </c>
      <c r="B12" s="361"/>
      <c r="C12" s="362"/>
    </row>
    <row r="13" spans="1:3" ht="15.6">
      <c r="A13" s="16" t="s">
        <v>12</v>
      </c>
      <c r="B13" s="17" t="s">
        <v>13</v>
      </c>
      <c r="C13" s="18" t="s">
        <v>63</v>
      </c>
    </row>
    <row r="14" spans="1:3" ht="52.05" customHeight="1">
      <c r="A14" s="226" t="s">
        <v>569</v>
      </c>
      <c r="B14" s="20"/>
      <c r="C14" s="21"/>
    </row>
    <row r="15" spans="1:3" ht="15.6">
      <c r="A15" s="22" t="s">
        <v>96</v>
      </c>
      <c r="B15" s="23"/>
      <c r="C15" s="24">
        <f>C19*100/150</f>
        <v>2530000</v>
      </c>
    </row>
    <row r="16" spans="1:3" ht="15.6">
      <c r="A16" s="22" t="s">
        <v>570</v>
      </c>
      <c r="B16" s="23"/>
      <c r="C16" s="25">
        <f>C15*14/100</f>
        <v>354200</v>
      </c>
    </row>
    <row r="17" spans="1:3" ht="15.6">
      <c r="A17" s="22" t="s">
        <v>571</v>
      </c>
      <c r="B17" s="23"/>
      <c r="C17" s="25">
        <f>C15*14/100</f>
        <v>354200</v>
      </c>
    </row>
    <row r="18" spans="1:3" ht="15.6">
      <c r="A18" s="22" t="s">
        <v>572</v>
      </c>
      <c r="B18" s="23"/>
      <c r="C18" s="25">
        <f>C15*22/100</f>
        <v>556600</v>
      </c>
    </row>
    <row r="19" spans="1:3" ht="15.6">
      <c r="A19" s="22" t="s">
        <v>573</v>
      </c>
      <c r="B19" s="23"/>
      <c r="C19" s="25">
        <v>3795000</v>
      </c>
    </row>
    <row r="20" spans="1:3" ht="15.6">
      <c r="A20" s="22"/>
      <c r="B20" s="23"/>
      <c r="C20" s="25"/>
    </row>
    <row r="21" spans="1:3" ht="15.6">
      <c r="A21" s="22" t="s">
        <v>101</v>
      </c>
      <c r="B21" s="23">
        <v>1</v>
      </c>
      <c r="C21" s="25">
        <v>37950</v>
      </c>
    </row>
    <row r="22" spans="1:3" ht="15.6">
      <c r="A22" s="22"/>
      <c r="B22" s="23"/>
      <c r="C22" s="25"/>
    </row>
    <row r="23" spans="1:3" ht="15.6">
      <c r="A23" s="26" t="s">
        <v>200</v>
      </c>
      <c r="B23" s="20">
        <v>1</v>
      </c>
      <c r="C23" s="21">
        <f>156650-890-250</f>
        <v>155510</v>
      </c>
    </row>
    <row r="24" spans="1:3" ht="15.6">
      <c r="A24" s="26"/>
      <c r="B24" s="20"/>
      <c r="C24" s="21"/>
    </row>
    <row r="25" spans="1:3" ht="15.6">
      <c r="A25" s="26" t="s">
        <v>103</v>
      </c>
      <c r="B25" s="20">
        <v>1</v>
      </c>
      <c r="C25" s="21">
        <v>0</v>
      </c>
    </row>
    <row r="26" spans="1:3" ht="15.6">
      <c r="A26" s="26"/>
      <c r="B26" s="20"/>
      <c r="C26" s="21"/>
    </row>
    <row r="27" spans="1:3" ht="27.6">
      <c r="A27" s="26" t="s">
        <v>104</v>
      </c>
      <c r="B27" s="20">
        <v>1</v>
      </c>
      <c r="C27" s="21">
        <v>101225</v>
      </c>
    </row>
    <row r="28" spans="1:3" ht="15.6">
      <c r="A28" s="26"/>
      <c r="B28" s="20"/>
      <c r="C28" s="21"/>
    </row>
    <row r="29" spans="1:3" ht="15.6">
      <c r="A29" s="26" t="s">
        <v>105</v>
      </c>
      <c r="B29" s="20">
        <v>1</v>
      </c>
      <c r="C29" s="21">
        <v>890</v>
      </c>
    </row>
    <row r="30" spans="1:3" ht="15.6">
      <c r="A30" s="26"/>
      <c r="B30" s="20"/>
      <c r="C30" s="21"/>
    </row>
    <row r="31" spans="1:3" ht="15.6">
      <c r="A31" s="26" t="s">
        <v>106</v>
      </c>
      <c r="B31" s="20">
        <v>1</v>
      </c>
      <c r="C31" s="21">
        <v>47394</v>
      </c>
    </row>
    <row r="32" spans="1:3" ht="15.6">
      <c r="A32" s="26"/>
      <c r="B32" s="20"/>
      <c r="C32" s="21"/>
    </row>
    <row r="33" spans="1:3" ht="15.6">
      <c r="A33" s="26" t="s">
        <v>107</v>
      </c>
      <c r="B33" s="20">
        <v>1</v>
      </c>
      <c r="C33" s="21">
        <v>250</v>
      </c>
    </row>
    <row r="34" spans="1:3" ht="15.6">
      <c r="A34" s="26"/>
      <c r="B34" s="20"/>
      <c r="C34" s="21"/>
    </row>
    <row r="35" spans="1:3" ht="15.6">
      <c r="A35" s="26" t="s">
        <v>108</v>
      </c>
      <c r="B35" s="20">
        <v>1</v>
      </c>
      <c r="C35" s="21">
        <v>4500</v>
      </c>
    </row>
    <row r="36" spans="1:3" ht="15.6">
      <c r="A36" s="26"/>
      <c r="B36" s="20"/>
      <c r="C36" s="21"/>
    </row>
    <row r="37" spans="1:3" ht="15.6">
      <c r="A37" s="26" t="s">
        <v>574</v>
      </c>
      <c r="B37" s="20">
        <v>1</v>
      </c>
      <c r="C37" s="21">
        <f>334814+65504+52500</f>
        <v>452818</v>
      </c>
    </row>
    <row r="38" spans="1:3" ht="15.6">
      <c r="A38" s="26"/>
      <c r="B38" s="20"/>
      <c r="C38" s="21"/>
    </row>
    <row r="39" spans="1:3" ht="15.6">
      <c r="A39" s="98" t="s">
        <v>355</v>
      </c>
      <c r="B39" s="20">
        <v>1</v>
      </c>
      <c r="C39" s="21">
        <f>SUM(C19:C37)</f>
        <v>4595537</v>
      </c>
    </row>
    <row r="40" spans="1:3">
      <c r="A40" s="129" t="s">
        <v>67</v>
      </c>
      <c r="B40" s="30"/>
      <c r="C40" s="8"/>
    </row>
    <row r="41" spans="1:3">
      <c r="A41" s="77" t="s">
        <v>575</v>
      </c>
      <c r="B41" s="30"/>
      <c r="C41" s="8"/>
    </row>
    <row r="42" spans="1:3">
      <c r="A42" s="366" t="s">
        <v>69</v>
      </c>
      <c r="B42" s="367"/>
      <c r="C42" s="368"/>
    </row>
    <row r="43" spans="1:3">
      <c r="A43" s="485" t="s">
        <v>576</v>
      </c>
      <c r="B43" s="486"/>
      <c r="C43" s="487"/>
    </row>
    <row r="44" spans="1:3">
      <c r="A44" s="488" t="s">
        <v>70</v>
      </c>
      <c r="B44" s="489"/>
      <c r="C44" s="490"/>
    </row>
    <row r="45" spans="1:3">
      <c r="A45" s="29" t="s">
        <v>71</v>
      </c>
      <c r="B45" s="30"/>
      <c r="C45" s="8"/>
    </row>
    <row r="46" spans="1:3">
      <c r="A46" s="29" t="s">
        <v>577</v>
      </c>
      <c r="B46" s="233"/>
      <c r="C46" s="234"/>
    </row>
    <row r="47" spans="1:3">
      <c r="A47" s="29" t="s">
        <v>72</v>
      </c>
      <c r="B47" s="233"/>
      <c r="C47" s="234"/>
    </row>
    <row r="48" spans="1:3">
      <c r="A48" s="29" t="s">
        <v>74</v>
      </c>
      <c r="B48" s="233"/>
      <c r="C48" s="234"/>
    </row>
    <row r="49" spans="1:3">
      <c r="A49" s="29" t="s">
        <v>75</v>
      </c>
      <c r="B49" s="233"/>
      <c r="C49" s="234"/>
    </row>
    <row r="50" spans="1:3">
      <c r="A50" s="29" t="s">
        <v>76</v>
      </c>
      <c r="B50" s="233"/>
      <c r="C50" s="234"/>
    </row>
    <row r="51" spans="1:3">
      <c r="A51" s="29" t="s">
        <v>26</v>
      </c>
      <c r="B51" s="233"/>
      <c r="C51" s="234"/>
    </row>
    <row r="52" spans="1:3">
      <c r="A52" s="29" t="s">
        <v>77</v>
      </c>
      <c r="B52" s="233"/>
      <c r="C52" s="234"/>
    </row>
    <row r="53" spans="1:3">
      <c r="A53" s="29" t="s">
        <v>30</v>
      </c>
      <c r="B53" s="233"/>
      <c r="C53" s="234"/>
    </row>
    <row r="54" spans="1:3">
      <c r="A54" s="29" t="s">
        <v>78</v>
      </c>
      <c r="B54" s="233"/>
      <c r="C54" s="234"/>
    </row>
    <row r="55" spans="1:3">
      <c r="A55" s="38" t="s">
        <v>109</v>
      </c>
      <c r="B55" s="36"/>
      <c r="C55" s="37"/>
    </row>
    <row r="56" spans="1:3">
      <c r="A56" s="39" t="s">
        <v>110</v>
      </c>
      <c r="B56" s="36"/>
      <c r="C56" s="37"/>
    </row>
    <row r="57" spans="1:3">
      <c r="A57" s="39" t="s">
        <v>111</v>
      </c>
      <c r="B57" s="36" t="s">
        <v>112</v>
      </c>
      <c r="C57" s="37"/>
    </row>
    <row r="58" spans="1:3">
      <c r="A58" s="40" t="s">
        <v>113</v>
      </c>
      <c r="B58" s="36"/>
      <c r="C58" s="37"/>
    </row>
    <row r="59" spans="1:3" ht="15.6">
      <c r="A59" s="235" t="s">
        <v>114</v>
      </c>
      <c r="B59" s="11"/>
      <c r="C59" s="7" t="s">
        <v>32</v>
      </c>
    </row>
    <row r="60" spans="1:3" ht="15.6">
      <c r="A60" s="235" t="s">
        <v>115</v>
      </c>
      <c r="B60" s="11"/>
      <c r="C60" s="42" t="s">
        <v>37</v>
      </c>
    </row>
    <row r="61" spans="1:3" ht="15.6">
      <c r="A61" s="235" t="s">
        <v>116</v>
      </c>
      <c r="B61" s="11"/>
      <c r="C61" s="42" t="s">
        <v>117</v>
      </c>
    </row>
    <row r="62" spans="1:3" ht="15.6">
      <c r="A62" s="235" t="s">
        <v>118</v>
      </c>
      <c r="B62" s="11"/>
      <c r="C62" s="42" t="s">
        <v>119</v>
      </c>
    </row>
    <row r="63" spans="1:3">
      <c r="A63" s="236" t="s">
        <v>120</v>
      </c>
      <c r="B63" s="44"/>
      <c r="C63" s="45">
        <v>9913155952</v>
      </c>
    </row>
  </sheetData>
  <mergeCells count="4">
    <mergeCell ref="A12:C12"/>
    <mergeCell ref="A42:C42"/>
    <mergeCell ref="A43:C43"/>
    <mergeCell ref="A44:C44"/>
  </mergeCells>
  <pageMargins left="0.70833333333333304" right="0.39305555555555599" top="0.62986111111111098" bottom="0.196527777777778" header="0.55069444444444404" footer="0.5"/>
  <pageSetup paperSize="9" scale="72" orientation="portrait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sheetPr>
    <pageSetUpPr fitToPage="1"/>
  </sheetPr>
  <dimension ref="A1:C55"/>
  <sheetViews>
    <sheetView topLeftCell="A13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578</v>
      </c>
    </row>
    <row r="11" spans="1:3" ht="15">
      <c r="A11" s="148" t="s">
        <v>579</v>
      </c>
      <c r="B11" s="5"/>
      <c r="C11" s="8"/>
    </row>
    <row r="12" spans="1:3" ht="15">
      <c r="A12" s="149" t="s">
        <v>580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249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581</v>
      </c>
      <c r="B18" s="54">
        <v>1</v>
      </c>
      <c r="C18" s="55">
        <v>167286</v>
      </c>
    </row>
    <row r="19" spans="1:3" ht="15.6">
      <c r="A19" s="56"/>
      <c r="B19" s="54"/>
      <c r="C19" s="55"/>
    </row>
    <row r="20" spans="1:3" ht="15.6">
      <c r="A20" s="56" t="s">
        <v>47</v>
      </c>
      <c r="B20" s="54">
        <v>1</v>
      </c>
      <c r="C20" s="55">
        <v>99431</v>
      </c>
    </row>
    <row r="21" spans="1:3" ht="15.6">
      <c r="A21" s="56"/>
      <c r="B21" s="54"/>
      <c r="C21" s="55"/>
    </row>
    <row r="22" spans="1:3" ht="15.6">
      <c r="A22" s="56" t="s">
        <v>582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252</v>
      </c>
      <c r="B24" s="54">
        <v>1</v>
      </c>
      <c r="C24" s="55">
        <v>37261</v>
      </c>
    </row>
    <row r="25" spans="1:3" ht="15.6">
      <c r="A25" s="56"/>
      <c r="B25" s="54"/>
      <c r="C25" s="55"/>
    </row>
    <row r="26" spans="1:3" ht="15.6">
      <c r="A26" s="229" t="s">
        <v>219</v>
      </c>
      <c r="B26" s="230">
        <v>1</v>
      </c>
      <c r="C26" s="231">
        <v>4500</v>
      </c>
    </row>
    <row r="27" spans="1:3" ht="15.6">
      <c r="A27" s="56"/>
      <c r="B27" s="54"/>
      <c r="C27" s="55"/>
    </row>
    <row r="28" spans="1:3" ht="15.6">
      <c r="A28" s="56" t="s">
        <v>583</v>
      </c>
      <c r="B28" s="54">
        <v>1</v>
      </c>
      <c r="C28" s="55">
        <v>29061</v>
      </c>
    </row>
    <row r="29" spans="1:3" ht="15.6">
      <c r="A29" s="56"/>
      <c r="B29" s="54"/>
      <c r="C29" s="55"/>
    </row>
    <row r="30" spans="1:3" ht="15.6">
      <c r="A30" s="56" t="s">
        <v>584</v>
      </c>
      <c r="B30" s="54">
        <v>1</v>
      </c>
      <c r="C30" s="55" t="s">
        <v>112</v>
      </c>
    </row>
    <row r="31" spans="1:3" ht="15.6">
      <c r="A31" s="56"/>
      <c r="B31" s="54"/>
      <c r="C31" s="55"/>
    </row>
    <row r="32" spans="1:3" ht="15.6">
      <c r="A32" s="56" t="s">
        <v>218</v>
      </c>
      <c r="B32" s="54">
        <v>1</v>
      </c>
      <c r="C32" s="55">
        <v>9000</v>
      </c>
    </row>
    <row r="33" spans="1:3" ht="15.6">
      <c r="A33" s="56"/>
      <c r="B33" s="54"/>
      <c r="C33" s="55"/>
    </row>
    <row r="34" spans="1:3" ht="15.6">
      <c r="A34" s="56" t="s">
        <v>585</v>
      </c>
      <c r="B34" s="54">
        <v>1</v>
      </c>
      <c r="C34" s="55">
        <v>55210</v>
      </c>
    </row>
    <row r="35" spans="1:3" ht="15.6">
      <c r="A35" s="98" t="s">
        <v>127</v>
      </c>
      <c r="B35" s="20">
        <v>1</v>
      </c>
      <c r="C35" s="21">
        <f>SUM(C16:C34)</f>
        <v>2425789</v>
      </c>
    </row>
    <row r="36" spans="1:3">
      <c r="A36" s="384" t="s">
        <v>24</v>
      </c>
      <c r="B36" s="385"/>
      <c r="C36" s="386"/>
    </row>
    <row r="37" spans="1:3">
      <c r="A37" s="417" t="s">
        <v>220</v>
      </c>
      <c r="B37" s="418"/>
      <c r="C37" s="419"/>
    </row>
    <row r="38" spans="1:3">
      <c r="A38" s="153" t="s">
        <v>221</v>
      </c>
      <c r="B38" s="154"/>
      <c r="C38" s="155"/>
    </row>
    <row r="39" spans="1:3">
      <c r="A39" s="402" t="s">
        <v>87</v>
      </c>
      <c r="B39" s="403"/>
      <c r="C39" s="404"/>
    </row>
    <row r="40" spans="1:3">
      <c r="A40" s="408" t="s">
        <v>88</v>
      </c>
      <c r="B40" s="409"/>
      <c r="C40" s="410"/>
    </row>
    <row r="41" spans="1:3">
      <c r="A41" s="408" t="s">
        <v>222</v>
      </c>
      <c r="B41" s="409"/>
      <c r="C41" s="410"/>
    </row>
    <row r="42" spans="1:3">
      <c r="A42" s="32" t="s">
        <v>26</v>
      </c>
      <c r="B42" s="33"/>
      <c r="C42" s="34"/>
    </row>
    <row r="43" spans="1:3">
      <c r="A43" s="31" t="s">
        <v>27</v>
      </c>
      <c r="B43" s="30"/>
      <c r="C43" s="8"/>
    </row>
    <row r="44" spans="1:3">
      <c r="A44" s="31" t="s">
        <v>28</v>
      </c>
      <c r="B44" s="30"/>
      <c r="C44" s="8"/>
    </row>
    <row r="45" spans="1:3">
      <c r="A45" s="58" t="s">
        <v>29</v>
      </c>
      <c r="B45" s="59"/>
      <c r="C45" s="60"/>
    </row>
    <row r="46" spans="1:3">
      <c r="A46" s="35" t="s">
        <v>30</v>
      </c>
      <c r="B46" s="36"/>
      <c r="C46" s="37"/>
    </row>
    <row r="47" spans="1:3" ht="15.6">
      <c r="A47" s="61" t="s">
        <v>586</v>
      </c>
      <c r="B47" s="62"/>
      <c r="C47" s="63" t="s">
        <v>32</v>
      </c>
    </row>
    <row r="48" spans="1:3">
      <c r="A48" s="156" t="s">
        <v>33</v>
      </c>
      <c r="B48" s="31"/>
      <c r="C48" s="42"/>
    </row>
    <row r="49" spans="1:3">
      <c r="A49" s="156" t="s">
        <v>34</v>
      </c>
      <c r="B49" s="31"/>
      <c r="C49" s="42"/>
    </row>
    <row r="50" spans="1:3">
      <c r="A50" s="156" t="s">
        <v>35</v>
      </c>
      <c r="B50" s="31"/>
      <c r="C50" s="42"/>
    </row>
    <row r="51" spans="1:3">
      <c r="A51" s="156" t="s">
        <v>36</v>
      </c>
      <c r="B51" s="31"/>
      <c r="C51" s="42" t="s">
        <v>37</v>
      </c>
    </row>
    <row r="52" spans="1:3">
      <c r="A52" s="156" t="s">
        <v>38</v>
      </c>
      <c r="B52" s="31"/>
      <c r="C52" s="42" t="s">
        <v>39</v>
      </c>
    </row>
    <row r="53" spans="1:3">
      <c r="A53" s="156" t="s">
        <v>40</v>
      </c>
      <c r="B53" s="31"/>
      <c r="C53" s="42" t="s">
        <v>119</v>
      </c>
    </row>
    <row r="54" spans="1:3">
      <c r="A54" s="156" t="s">
        <v>42</v>
      </c>
      <c r="B54" s="31"/>
      <c r="C54" s="42">
        <v>8347003121</v>
      </c>
    </row>
    <row r="55" spans="1:3">
      <c r="A55" s="157"/>
      <c r="B55" s="64"/>
      <c r="C55" s="45"/>
    </row>
  </sheetData>
  <mergeCells count="6">
    <mergeCell ref="A41:C41"/>
    <mergeCell ref="A13:C13"/>
    <mergeCell ref="A36:C36"/>
    <mergeCell ref="A37:C37"/>
    <mergeCell ref="A39:C39"/>
    <mergeCell ref="A40:C40"/>
  </mergeCells>
  <pageMargins left="0.75" right="0.75" top="1" bottom="1" header="0.5" footer="0.5"/>
  <pageSetup paperSize="9" scale="78" orientation="portrait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dimension ref="A1:C63"/>
  <sheetViews>
    <sheetView topLeftCell="A13" workbookViewId="0">
      <selection activeCell="C28" sqref="A27:C29"/>
    </sheetView>
  </sheetViews>
  <sheetFormatPr defaultColWidth="9.109375" defaultRowHeight="14.4"/>
  <cols>
    <col min="1" max="1" width="65.44140625" customWidth="1"/>
    <col min="2" max="2" width="17.88671875" customWidth="1"/>
    <col min="3" max="3" width="36.3320312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7.399999999999999">
      <c r="A10" s="224" t="s">
        <v>91</v>
      </c>
      <c r="B10" s="11"/>
      <c r="C10" s="8"/>
    </row>
    <row r="11" spans="1:3" ht="15.6">
      <c r="A11" s="225" t="s">
        <v>587</v>
      </c>
      <c r="B11" s="11"/>
      <c r="C11" s="97" t="s">
        <v>588</v>
      </c>
    </row>
    <row r="12" spans="1:3" ht="15.6">
      <c r="A12" s="225" t="s">
        <v>270</v>
      </c>
      <c r="B12" s="11"/>
      <c r="C12" s="97"/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37.950000000000003" customHeight="1">
      <c r="A15" s="226" t="s">
        <v>589</v>
      </c>
      <c r="B15" s="20"/>
      <c r="C15" s="21"/>
    </row>
    <row r="16" spans="1:3" ht="15.6">
      <c r="A16" s="227" t="s">
        <v>96</v>
      </c>
      <c r="B16" s="23">
        <v>1</v>
      </c>
      <c r="C16" s="24">
        <f>C20*100/148</f>
        <v>1354054.054054054</v>
      </c>
    </row>
    <row r="17" spans="1:3" ht="15.6">
      <c r="A17" s="227" t="s">
        <v>97</v>
      </c>
      <c r="B17" s="23">
        <v>1</v>
      </c>
      <c r="C17" s="24">
        <f>C16*14/100</f>
        <v>189567.56756756757</v>
      </c>
    </row>
    <row r="18" spans="1:3" ht="15.6">
      <c r="A18" s="227" t="s">
        <v>98</v>
      </c>
      <c r="B18" s="23">
        <v>1</v>
      </c>
      <c r="C18" s="24">
        <f>C16*14/100</f>
        <v>189567.56756756757</v>
      </c>
    </row>
    <row r="19" spans="1:3" ht="15.6">
      <c r="A19" s="227" t="s">
        <v>564</v>
      </c>
      <c r="B19" s="23">
        <v>1</v>
      </c>
      <c r="C19" s="108">
        <f>C16*20/100</f>
        <v>270810.81081081077</v>
      </c>
    </row>
    <row r="20" spans="1:3" ht="15.6">
      <c r="A20" s="227" t="s">
        <v>100</v>
      </c>
      <c r="B20" s="23">
        <v>1</v>
      </c>
      <c r="C20" s="24">
        <v>2004000</v>
      </c>
    </row>
    <row r="21" spans="1:3" ht="15.6">
      <c r="A21" s="227"/>
      <c r="B21" s="23"/>
      <c r="C21" s="25"/>
    </row>
    <row r="22" spans="1:3" ht="15.6">
      <c r="A22" s="227" t="s">
        <v>101</v>
      </c>
      <c r="B22" s="23">
        <v>1</v>
      </c>
      <c r="C22" s="25">
        <v>20040</v>
      </c>
    </row>
    <row r="23" spans="1:3" ht="15.6">
      <c r="A23" s="227"/>
      <c r="B23" s="23"/>
      <c r="C23" s="25"/>
    </row>
    <row r="24" spans="1:3" ht="15.6">
      <c r="A24" s="228" t="s">
        <v>565</v>
      </c>
      <c r="B24" s="20">
        <v>1</v>
      </c>
      <c r="C24" s="21">
        <v>168057</v>
      </c>
    </row>
    <row r="25" spans="1:3" ht="15.6">
      <c r="A25" s="228"/>
      <c r="B25" s="20"/>
      <c r="C25" s="21"/>
    </row>
    <row r="26" spans="1:3" ht="15.6">
      <c r="A26" s="228" t="s">
        <v>22</v>
      </c>
      <c r="B26" s="20">
        <v>1</v>
      </c>
      <c r="C26" s="21">
        <v>99431</v>
      </c>
    </row>
    <row r="27" spans="1:3" ht="15.6">
      <c r="A27" s="228"/>
      <c r="B27" s="20"/>
      <c r="C27" s="21"/>
    </row>
    <row r="28" spans="1:3" ht="27.6">
      <c r="A28" s="228" t="s">
        <v>104</v>
      </c>
      <c r="B28" s="20">
        <v>1</v>
      </c>
      <c r="C28" s="21">
        <v>37438</v>
      </c>
    </row>
    <row r="29" spans="1:3" ht="15.6">
      <c r="A29" s="228"/>
      <c r="B29" s="20"/>
      <c r="C29" s="21"/>
    </row>
    <row r="30" spans="1:3" ht="15.6">
      <c r="A30" s="228" t="s">
        <v>105</v>
      </c>
      <c r="B30" s="20">
        <v>1</v>
      </c>
      <c r="C30" s="21">
        <v>590</v>
      </c>
    </row>
    <row r="31" spans="1:3" ht="15.6">
      <c r="A31" s="228"/>
      <c r="B31" s="20"/>
      <c r="C31" s="21"/>
    </row>
    <row r="32" spans="1:3" ht="15.6">
      <c r="A32" s="228" t="s">
        <v>106</v>
      </c>
      <c r="B32" s="20">
        <v>1</v>
      </c>
      <c r="C32" s="21">
        <v>29061</v>
      </c>
    </row>
    <row r="33" spans="1:3" ht="15.6">
      <c r="A33" s="228"/>
      <c r="B33" s="20"/>
      <c r="C33" s="21"/>
    </row>
    <row r="34" spans="1:3" ht="15.6">
      <c r="A34" s="228" t="s">
        <v>531</v>
      </c>
      <c r="B34" s="20"/>
      <c r="C34" s="21">
        <v>12400</v>
      </c>
    </row>
    <row r="35" spans="1:3" ht="15.6">
      <c r="A35" s="228"/>
      <c r="B35" s="20"/>
      <c r="C35" s="21"/>
    </row>
    <row r="36" spans="1:3" ht="15.6">
      <c r="A36" s="228" t="s">
        <v>107</v>
      </c>
      <c r="B36" s="20">
        <v>1</v>
      </c>
      <c r="C36" s="21">
        <v>250</v>
      </c>
    </row>
    <row r="37" spans="1:3" ht="15.6">
      <c r="A37" s="228"/>
      <c r="B37" s="20"/>
      <c r="C37" s="21"/>
    </row>
    <row r="38" spans="1:3" ht="15.6">
      <c r="A38" s="228" t="s">
        <v>108</v>
      </c>
      <c r="B38" s="20">
        <v>1</v>
      </c>
      <c r="C38" s="21">
        <v>4500</v>
      </c>
    </row>
    <row r="39" spans="1:3" ht="15.6">
      <c r="A39" s="98" t="s">
        <v>23</v>
      </c>
      <c r="B39" s="20">
        <v>1</v>
      </c>
      <c r="C39" s="21">
        <f>SUM(C20:C38)</f>
        <v>2375767</v>
      </c>
    </row>
    <row r="40" spans="1:3">
      <c r="A40" s="129" t="s">
        <v>67</v>
      </c>
      <c r="B40" s="30"/>
      <c r="C40" s="8"/>
    </row>
    <row r="41" spans="1:3">
      <c r="A41" s="77" t="s">
        <v>68</v>
      </c>
      <c r="B41" s="30"/>
      <c r="C41" s="8"/>
    </row>
    <row r="42" spans="1:3" ht="20.399999999999999">
      <c r="A42" s="130" t="s">
        <v>69</v>
      </c>
      <c r="B42" s="11"/>
      <c r="C42" s="9"/>
    </row>
    <row r="43" spans="1:3" ht="15.6">
      <c r="A43" s="131" t="s">
        <v>566</v>
      </c>
      <c r="B43" s="11"/>
      <c r="C43" s="9"/>
    </row>
    <row r="44" spans="1:3">
      <c r="A44" s="396" t="s">
        <v>70</v>
      </c>
      <c r="B44" s="397"/>
      <c r="C44" s="398"/>
    </row>
    <row r="45" spans="1:3">
      <c r="A45" s="29" t="s">
        <v>71</v>
      </c>
      <c r="B45" s="30"/>
      <c r="C45" s="8"/>
    </row>
    <row r="46" spans="1:3">
      <c r="A46" s="29" t="s">
        <v>72</v>
      </c>
      <c r="B46" s="30"/>
      <c r="C46" s="8"/>
    </row>
    <row r="47" spans="1:3">
      <c r="A47" s="29" t="s">
        <v>73</v>
      </c>
      <c r="B47" s="30"/>
      <c r="C47" s="8"/>
    </row>
    <row r="48" spans="1:3">
      <c r="A48" s="31" t="s">
        <v>74</v>
      </c>
      <c r="B48" s="30"/>
      <c r="C48" s="8"/>
    </row>
    <row r="49" spans="1:3">
      <c r="A49" s="31" t="s">
        <v>75</v>
      </c>
      <c r="B49" s="30"/>
      <c r="C49" s="8"/>
    </row>
    <row r="50" spans="1:3">
      <c r="A50" s="31" t="s">
        <v>76</v>
      </c>
      <c r="B50" s="30"/>
      <c r="C50" s="8"/>
    </row>
    <row r="51" spans="1:3">
      <c r="A51" s="32" t="s">
        <v>26</v>
      </c>
      <c r="B51" s="33"/>
      <c r="C51" s="34"/>
    </row>
    <row r="52" spans="1:3">
      <c r="A52" s="31" t="s">
        <v>77</v>
      </c>
      <c r="B52" s="30"/>
      <c r="C52" s="8"/>
    </row>
    <row r="53" spans="1:3">
      <c r="A53" s="35" t="s">
        <v>30</v>
      </c>
      <c r="B53" s="36"/>
      <c r="C53" s="37"/>
    </row>
    <row r="54" spans="1:3">
      <c r="A54" s="32" t="s">
        <v>78</v>
      </c>
      <c r="B54" s="36"/>
      <c r="C54" s="37"/>
    </row>
    <row r="55" spans="1:3">
      <c r="A55" s="38" t="s">
        <v>109</v>
      </c>
      <c r="B55" s="36"/>
      <c r="C55" s="37"/>
    </row>
    <row r="56" spans="1:3">
      <c r="A56" s="39" t="s">
        <v>110</v>
      </c>
      <c r="B56" s="36"/>
      <c r="C56" s="37"/>
    </row>
    <row r="57" spans="1:3">
      <c r="A57" s="39" t="s">
        <v>111</v>
      </c>
      <c r="B57" s="36" t="s">
        <v>112</v>
      </c>
      <c r="C57" s="37"/>
    </row>
    <row r="58" spans="1:3">
      <c r="A58" s="40" t="s">
        <v>113</v>
      </c>
      <c r="B58" s="36"/>
      <c r="C58" s="37"/>
    </row>
    <row r="59" spans="1:3" ht="15.6">
      <c r="A59" s="41" t="s">
        <v>114</v>
      </c>
      <c r="B59" s="11"/>
      <c r="C59" s="7" t="s">
        <v>32</v>
      </c>
    </row>
    <row r="60" spans="1:3" ht="15.6">
      <c r="A60" s="41" t="s">
        <v>115</v>
      </c>
      <c r="B60" s="11"/>
      <c r="C60" s="42" t="s">
        <v>37</v>
      </c>
    </row>
    <row r="61" spans="1:3" ht="15.6">
      <c r="A61" s="41" t="s">
        <v>116</v>
      </c>
      <c r="B61" s="11"/>
      <c r="C61" s="42" t="s">
        <v>117</v>
      </c>
    </row>
    <row r="62" spans="1:3" ht="15.6">
      <c r="A62" s="41" t="s">
        <v>118</v>
      </c>
      <c r="B62" s="11"/>
      <c r="C62" s="42" t="s">
        <v>119</v>
      </c>
    </row>
    <row r="63" spans="1:3">
      <c r="A63" s="43" t="s">
        <v>120</v>
      </c>
      <c r="B63" s="44"/>
      <c r="C63" s="45">
        <v>9913155952</v>
      </c>
    </row>
  </sheetData>
  <mergeCells count="2">
    <mergeCell ref="A13:C13"/>
    <mergeCell ref="A44:C44"/>
  </mergeCells>
  <pageMargins left="0.75" right="0.75" top="1" bottom="1" header="0.5" footer="0.5"/>
  <pageSetup paperSize="9" orientation="portrait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dimension ref="A1:D14"/>
  <sheetViews>
    <sheetView workbookViewId="0">
      <selection activeCell="C28" sqref="A27:C29"/>
    </sheetView>
  </sheetViews>
  <sheetFormatPr defaultColWidth="9.109375" defaultRowHeight="14.4"/>
  <cols>
    <col min="1" max="1" width="21.88671875" customWidth="1"/>
    <col min="2" max="2" width="19.33203125" customWidth="1"/>
  </cols>
  <sheetData>
    <row r="1" spans="1:4" ht="31.2">
      <c r="A1" s="217" t="s">
        <v>590</v>
      </c>
      <c r="B1" s="218" t="s">
        <v>591</v>
      </c>
    </row>
    <row r="2" spans="1:4" ht="15.6">
      <c r="A2" s="217" t="s">
        <v>592</v>
      </c>
      <c r="B2" s="219">
        <v>2004000</v>
      </c>
    </row>
    <row r="3" spans="1:4" ht="15.6">
      <c r="A3" s="217" t="s">
        <v>593</v>
      </c>
      <c r="B3" s="220">
        <f>+(B2)*100/148</f>
        <v>1354054.054054054</v>
      </c>
    </row>
    <row r="4" spans="1:4" ht="15.6">
      <c r="A4" s="217" t="s">
        <v>594</v>
      </c>
      <c r="B4" s="221">
        <f>B3*12%</f>
        <v>162486.48648648648</v>
      </c>
    </row>
    <row r="5" spans="1:4" ht="15.6">
      <c r="A5" s="217" t="s">
        <v>595</v>
      </c>
      <c r="B5" s="221">
        <v>600</v>
      </c>
    </row>
    <row r="6" spans="1:4" ht="15.6">
      <c r="A6" s="217" t="s">
        <v>596</v>
      </c>
      <c r="B6" s="221">
        <v>200</v>
      </c>
    </row>
    <row r="7" spans="1:4" ht="15.6">
      <c r="A7" s="217" t="s">
        <v>597</v>
      </c>
      <c r="B7" s="221">
        <v>1500</v>
      </c>
    </row>
    <row r="8" spans="1:4" ht="15.6">
      <c r="A8" s="217" t="s">
        <v>598</v>
      </c>
      <c r="B8" s="221">
        <v>10</v>
      </c>
    </row>
    <row r="9" spans="1:4" ht="31.2">
      <c r="A9" s="217" t="s">
        <v>599</v>
      </c>
      <c r="B9" s="221">
        <v>3061</v>
      </c>
    </row>
    <row r="10" spans="1:4" ht="46.8">
      <c r="A10" s="217" t="s">
        <v>600</v>
      </c>
      <c r="B10" s="221">
        <v>200</v>
      </c>
    </row>
    <row r="11" spans="1:4" ht="18">
      <c r="A11" s="217" t="s">
        <v>601</v>
      </c>
      <c r="B11" s="222">
        <f>SUM(B4:B10)</f>
        <v>168057.48648648648</v>
      </c>
    </row>
    <row r="12" spans="1:4">
      <c r="D12" s="223"/>
    </row>
    <row r="14" spans="1:4">
      <c r="D14" s="223"/>
    </row>
  </sheetData>
  <pageMargins left="0.75" right="0.75" top="1" bottom="1" header="0.5" footer="0.5"/>
  <pageSetup paperSize="9" orientation="portrait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0-000000000000}">
  <dimension ref="A1:D31"/>
  <sheetViews>
    <sheetView workbookViewId="0">
      <selection activeCell="C28" sqref="A27:C29"/>
    </sheetView>
  </sheetViews>
  <sheetFormatPr defaultColWidth="9.109375" defaultRowHeight="14.4"/>
  <cols>
    <col min="1" max="1" width="38.44140625" customWidth="1"/>
    <col min="2" max="2" width="12.109375" hidden="1" customWidth="1"/>
    <col min="3" max="3" width="10.88671875" hidden="1" customWidth="1"/>
    <col min="4" max="4" width="10.6640625" customWidth="1"/>
  </cols>
  <sheetData>
    <row r="1" spans="1:4" ht="18">
      <c r="A1" s="491" t="s">
        <v>602</v>
      </c>
      <c r="B1" s="492"/>
      <c r="C1" s="492"/>
      <c r="D1" s="493"/>
    </row>
    <row r="2" spans="1:4">
      <c r="A2" s="158" t="s">
        <v>603</v>
      </c>
      <c r="B2" s="494" t="s">
        <v>604</v>
      </c>
      <c r="C2" s="495"/>
      <c r="D2" s="159" t="s">
        <v>605</v>
      </c>
    </row>
    <row r="3" spans="1:4" ht="15.6">
      <c r="A3" s="160" t="s">
        <v>606</v>
      </c>
      <c r="B3" s="161">
        <v>2004000</v>
      </c>
      <c r="C3" s="162">
        <f>+B3*95%-4750</f>
        <v>1899050</v>
      </c>
      <c r="D3" s="163">
        <f>B3-5000+C4</f>
        <v>1999000</v>
      </c>
    </row>
    <row r="4" spans="1:4">
      <c r="A4" s="164" t="s">
        <v>607</v>
      </c>
      <c r="B4" s="165" t="s">
        <v>608</v>
      </c>
      <c r="C4" s="166">
        <f>IF(B4="CORPORATE",P4,O4)</f>
        <v>0</v>
      </c>
      <c r="D4" s="167"/>
    </row>
    <row r="5" spans="1:4">
      <c r="A5" s="164" t="s">
        <v>609</v>
      </c>
      <c r="B5" s="165" t="s">
        <v>610</v>
      </c>
      <c r="C5" s="166"/>
      <c r="D5" s="167"/>
    </row>
    <row r="6" spans="1:4" ht="15.6">
      <c r="A6" s="168" t="s">
        <v>611</v>
      </c>
      <c r="B6" s="169" t="s">
        <v>612</v>
      </c>
      <c r="C6" s="170">
        <f>IF(B6="A",3.44,3.343)</f>
        <v>3.44</v>
      </c>
      <c r="D6" s="171"/>
    </row>
    <row r="7" spans="1:4" ht="15.6">
      <c r="A7" s="168" t="s">
        <v>613</v>
      </c>
      <c r="B7" s="172">
        <v>8</v>
      </c>
      <c r="C7" s="173"/>
      <c r="D7" s="174"/>
    </row>
    <row r="8" spans="1:4">
      <c r="A8" s="168" t="s">
        <v>614</v>
      </c>
      <c r="B8" s="175"/>
      <c r="C8" s="176"/>
      <c r="D8" s="177">
        <f>C3*C6%</f>
        <v>65327.32</v>
      </c>
    </row>
    <row r="9" spans="1:4" ht="15.6">
      <c r="A9" s="168" t="s">
        <v>615</v>
      </c>
      <c r="B9" s="178" t="s">
        <v>616</v>
      </c>
      <c r="C9" s="179">
        <f>IF(B9="CHOLA",50%,50%)</f>
        <v>0.5</v>
      </c>
      <c r="D9" s="177"/>
    </row>
    <row r="10" spans="1:4" ht="15.6">
      <c r="A10" s="168" t="s">
        <v>617</v>
      </c>
      <c r="B10" s="180">
        <f>C9</f>
        <v>0.5</v>
      </c>
      <c r="C10" s="181"/>
      <c r="D10" s="177">
        <f>D8*C9</f>
        <v>32663.66</v>
      </c>
    </row>
    <row r="11" spans="1:4">
      <c r="A11" s="168" t="s">
        <v>618</v>
      </c>
      <c r="B11" s="175"/>
      <c r="C11" s="182"/>
      <c r="D11" s="177">
        <f>D8-D10</f>
        <v>32663.66</v>
      </c>
    </row>
    <row r="12" spans="1:4" ht="15.6">
      <c r="A12" s="183" t="s">
        <v>619</v>
      </c>
      <c r="B12" s="184" t="s">
        <v>620</v>
      </c>
      <c r="C12" s="185"/>
      <c r="D12" s="186">
        <f>IF(B12="Y",C3*0.55%,0)</f>
        <v>10444.775000000001</v>
      </c>
    </row>
    <row r="13" spans="1:4" ht="15.6">
      <c r="A13" s="187" t="s">
        <v>621</v>
      </c>
      <c r="B13" s="188" t="s">
        <v>620</v>
      </c>
      <c r="C13" s="189"/>
      <c r="D13" s="190"/>
    </row>
    <row r="14" spans="1:4" ht="15.6">
      <c r="A14" s="191" t="s">
        <v>622</v>
      </c>
      <c r="B14" s="192" t="s">
        <v>620</v>
      </c>
      <c r="C14" s="193"/>
      <c r="D14" s="194"/>
    </row>
    <row r="15" spans="1:4">
      <c r="A15" s="195" t="s">
        <v>623</v>
      </c>
      <c r="B15" s="196"/>
      <c r="C15" s="197"/>
      <c r="D15" s="177">
        <f>IF(B13="Y",C3*0.19%,0)</f>
        <v>3608.1950000000002</v>
      </c>
    </row>
    <row r="16" spans="1:4">
      <c r="A16" s="195" t="s">
        <v>624</v>
      </c>
      <c r="B16" s="196"/>
      <c r="C16" s="197"/>
      <c r="D16" s="177">
        <f>IF(B13="Y",C3*0.15%,0)</f>
        <v>2848.5750000000003</v>
      </c>
    </row>
    <row r="17" spans="1:4">
      <c r="A17" s="195" t="s">
        <v>625</v>
      </c>
      <c r="B17" s="196"/>
      <c r="C17" s="197"/>
      <c r="D17" s="177">
        <f>IF(B13="Y",250,0)</f>
        <v>250</v>
      </c>
    </row>
    <row r="18" spans="1:4">
      <c r="A18" s="195" t="s">
        <v>626</v>
      </c>
      <c r="B18" s="196"/>
      <c r="C18" s="197"/>
      <c r="D18" s="177">
        <f>IF(B13="Y",C3*0.2%,0)</f>
        <v>3798.1</v>
      </c>
    </row>
    <row r="19" spans="1:4">
      <c r="A19" s="195" t="s">
        <v>627</v>
      </c>
      <c r="B19" s="196"/>
      <c r="C19" s="197"/>
      <c r="D19" s="177">
        <f>IF(B14="Y",500,0)</f>
        <v>500</v>
      </c>
    </row>
    <row r="20" spans="1:4">
      <c r="A20" s="195" t="s">
        <v>628</v>
      </c>
      <c r="B20" s="196"/>
      <c r="C20" s="197"/>
      <c r="D20" s="177">
        <f>IF(B14="Y",1500,0)</f>
        <v>1500</v>
      </c>
    </row>
    <row r="21" spans="1:4">
      <c r="A21" s="168" t="s">
        <v>629</v>
      </c>
      <c r="B21" s="198"/>
      <c r="C21" s="197"/>
      <c r="D21" s="177">
        <f>SUM(D12:D20)</f>
        <v>22949.645</v>
      </c>
    </row>
    <row r="22" spans="1:4">
      <c r="A22" s="199" t="s">
        <v>630</v>
      </c>
      <c r="B22" s="200">
        <v>0</v>
      </c>
      <c r="C22" s="201">
        <f>D11*B22</f>
        <v>0</v>
      </c>
      <c r="D22" s="190">
        <f>D11-C22</f>
        <v>32663.66</v>
      </c>
    </row>
    <row r="23" spans="1:4">
      <c r="A23" s="168" t="s">
        <v>631</v>
      </c>
      <c r="B23" s="175"/>
      <c r="C23" s="182"/>
      <c r="D23" s="177">
        <f>D21+D22</f>
        <v>55613.305</v>
      </c>
    </row>
    <row r="24" spans="1:4">
      <c r="A24" s="168" t="s">
        <v>632</v>
      </c>
      <c r="B24" s="175"/>
      <c r="C24" s="182"/>
      <c r="D24" s="202">
        <v>24596</v>
      </c>
    </row>
    <row r="25" spans="1:4">
      <c r="A25" s="168" t="s">
        <v>633</v>
      </c>
      <c r="B25" s="175"/>
      <c r="C25" s="182"/>
      <c r="D25" s="177">
        <f>IF(B5="YES",909,0)</f>
        <v>909</v>
      </c>
    </row>
    <row r="26" spans="1:4">
      <c r="A26" s="168" t="s">
        <v>634</v>
      </c>
      <c r="B26" s="203"/>
      <c r="C26" s="182"/>
      <c r="D26" s="177">
        <v>300</v>
      </c>
    </row>
    <row r="27" spans="1:4">
      <c r="A27" s="168" t="s">
        <v>635</v>
      </c>
      <c r="B27" s="204"/>
      <c r="C27" s="205"/>
      <c r="D27" s="177">
        <f>B7*300</f>
        <v>2400</v>
      </c>
    </row>
    <row r="28" spans="1:4">
      <c r="A28" s="168" t="s">
        <v>636</v>
      </c>
      <c r="B28" s="204"/>
      <c r="C28" s="205"/>
      <c r="D28" s="177">
        <v>150</v>
      </c>
    </row>
    <row r="29" spans="1:4">
      <c r="A29" s="206" t="s">
        <v>637</v>
      </c>
      <c r="B29" s="207"/>
      <c r="C29" s="208"/>
      <c r="D29" s="186">
        <f>SUM(D23:D28)</f>
        <v>83968.304999999993</v>
      </c>
    </row>
    <row r="30" spans="1:4">
      <c r="A30" s="209" t="s">
        <v>638</v>
      </c>
      <c r="B30" s="210"/>
      <c r="C30" s="211"/>
      <c r="D30" s="212">
        <f>D29*18%</f>
        <v>15114.294899999999</v>
      </c>
    </row>
    <row r="31" spans="1:4">
      <c r="A31" s="213" t="s">
        <v>639</v>
      </c>
      <c r="B31" s="214"/>
      <c r="C31" s="215"/>
      <c r="D31" s="216">
        <f>D29+D30+4</f>
        <v>99086.599899999987</v>
      </c>
    </row>
  </sheetData>
  <mergeCells count="2">
    <mergeCell ref="A1:D1"/>
    <mergeCell ref="B2:C2"/>
  </mergeCells>
  <dataValidations count="6">
    <dataValidation type="list" allowBlank="1" showInputMessage="1" showErrorMessage="1" sqref="B4" xr:uid="{00000000-0002-0000-6A00-000000000000}">
      <formula1>$P$3:$Q$3</formula1>
    </dataValidation>
    <dataValidation type="list" allowBlank="1" showInputMessage="1" showErrorMessage="1" sqref="B5" xr:uid="{00000000-0002-0000-6A00-000001000000}">
      <formula1>$M$1:$M$2</formula1>
    </dataValidation>
    <dataValidation type="list" allowBlank="1" showInputMessage="1" showErrorMessage="1" sqref="B6" xr:uid="{00000000-0002-0000-6A00-000002000000}">
      <formula1>$K$2:$K$3</formula1>
    </dataValidation>
    <dataValidation type="list" allowBlank="1" showInputMessage="1" showErrorMessage="1" sqref="B7" xr:uid="{00000000-0002-0000-6A00-000003000000}">
      <formula1>$L$1:$L$3</formula1>
    </dataValidation>
    <dataValidation type="list" allowBlank="1" showInputMessage="1" showErrorMessage="1" sqref="B9" xr:uid="{00000000-0002-0000-6A00-000004000000}">
      <formula1>$N$1:$N$2</formula1>
    </dataValidation>
    <dataValidation allowBlank="1" showInputMessage="1" showErrorMessage="1" sqref="B10" xr:uid="{00000000-0002-0000-6A00-000005000000}"/>
  </dataValidations>
  <pageMargins left="0.75" right="0.75" top="1" bottom="1" header="0.5" footer="0.5"/>
  <pageSetup paperSize="9" orientation="portrait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0-000000000000}">
  <sheetPr>
    <pageSetUpPr fitToPage="1"/>
  </sheetPr>
  <dimension ref="A1:C48"/>
  <sheetViews>
    <sheetView topLeftCell="A5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7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640</v>
      </c>
    </row>
    <row r="11" spans="1:3" ht="15">
      <c r="A11" s="148" t="s">
        <v>641</v>
      </c>
      <c r="B11" s="5"/>
      <c r="C11" s="8"/>
    </row>
    <row r="12" spans="1:3" ht="15">
      <c r="A12" s="149" t="s">
        <v>642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271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643</v>
      </c>
      <c r="B18" s="54">
        <v>1</v>
      </c>
      <c r="C18" s="55">
        <v>111884</v>
      </c>
    </row>
    <row r="19" spans="1:3" ht="15.6">
      <c r="A19" s="56"/>
      <c r="B19" s="54"/>
      <c r="C19" s="55"/>
    </row>
    <row r="20" spans="1:3" ht="15.6">
      <c r="A20" s="56" t="s">
        <v>644</v>
      </c>
      <c r="B20" s="54">
        <v>1</v>
      </c>
      <c r="C20" s="55">
        <v>82698</v>
      </c>
    </row>
    <row r="21" spans="1:3" ht="15.6">
      <c r="A21" s="56"/>
      <c r="B21" s="54"/>
      <c r="C21" s="55"/>
    </row>
    <row r="22" spans="1:3" ht="15.6">
      <c r="A22" s="56" t="s">
        <v>582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252</v>
      </c>
      <c r="B24" s="54">
        <v>1</v>
      </c>
      <c r="C24" s="55">
        <v>37261</v>
      </c>
    </row>
    <row r="25" spans="1:3" ht="15.6">
      <c r="A25" s="56"/>
      <c r="B25" s="54"/>
      <c r="C25" s="55"/>
    </row>
    <row r="26" spans="1:3" ht="15.6">
      <c r="A26" s="56" t="s">
        <v>583</v>
      </c>
      <c r="B26" s="54">
        <v>1</v>
      </c>
      <c r="C26" s="55">
        <v>0</v>
      </c>
    </row>
    <row r="27" spans="1:3" ht="15.6">
      <c r="A27" s="56"/>
      <c r="B27" s="54"/>
      <c r="C27" s="55"/>
    </row>
    <row r="28" spans="1:3" ht="15.6">
      <c r="A28" s="98" t="s">
        <v>127</v>
      </c>
      <c r="B28" s="20">
        <v>1</v>
      </c>
      <c r="C28" s="21">
        <f>SUM(C16:C27)</f>
        <v>2255883</v>
      </c>
    </row>
    <row r="29" spans="1:3">
      <c r="A29" s="384" t="s">
        <v>24</v>
      </c>
      <c r="B29" s="385"/>
      <c r="C29" s="386"/>
    </row>
    <row r="30" spans="1:3">
      <c r="A30" s="417" t="s">
        <v>220</v>
      </c>
      <c r="B30" s="418"/>
      <c r="C30" s="419"/>
    </row>
    <row r="31" spans="1:3">
      <c r="A31" s="153" t="s">
        <v>221</v>
      </c>
      <c r="B31" s="154"/>
      <c r="C31" s="155"/>
    </row>
    <row r="32" spans="1:3">
      <c r="A32" s="402" t="s">
        <v>87</v>
      </c>
      <c r="B32" s="403"/>
      <c r="C32" s="404"/>
    </row>
    <row r="33" spans="1:3">
      <c r="A33" s="408" t="s">
        <v>88</v>
      </c>
      <c r="B33" s="409"/>
      <c r="C33" s="410"/>
    </row>
    <row r="34" spans="1:3">
      <c r="A34" s="408" t="s">
        <v>222</v>
      </c>
      <c r="B34" s="409"/>
      <c r="C34" s="410"/>
    </row>
    <row r="35" spans="1:3">
      <c r="A35" s="32" t="s">
        <v>26</v>
      </c>
      <c r="B35" s="33"/>
      <c r="C35" s="34"/>
    </row>
    <row r="36" spans="1:3">
      <c r="A36" s="31" t="s">
        <v>27</v>
      </c>
      <c r="B36" s="30"/>
      <c r="C36" s="8"/>
    </row>
    <row r="37" spans="1:3">
      <c r="A37" s="31" t="s">
        <v>28</v>
      </c>
      <c r="B37" s="30"/>
      <c r="C37" s="8"/>
    </row>
    <row r="38" spans="1:3">
      <c r="A38" s="58" t="s">
        <v>29</v>
      </c>
      <c r="B38" s="59"/>
      <c r="C38" s="60"/>
    </row>
    <row r="39" spans="1:3">
      <c r="A39" s="35" t="s">
        <v>30</v>
      </c>
      <c r="B39" s="36"/>
      <c r="C39" s="37"/>
    </row>
    <row r="40" spans="1:3" ht="15.6">
      <c r="A40" s="61" t="s">
        <v>586</v>
      </c>
      <c r="B40" s="62"/>
      <c r="C40" s="63" t="s">
        <v>32</v>
      </c>
    </row>
    <row r="41" spans="1:3">
      <c r="A41" s="156" t="s">
        <v>33</v>
      </c>
      <c r="B41" s="31"/>
      <c r="C41" s="42"/>
    </row>
    <row r="42" spans="1:3">
      <c r="A42" s="156" t="s">
        <v>34</v>
      </c>
      <c r="B42" s="31"/>
      <c r="C42" s="42"/>
    </row>
    <row r="43" spans="1:3">
      <c r="A43" s="156" t="s">
        <v>35</v>
      </c>
      <c r="B43" s="31"/>
      <c r="C43" s="42"/>
    </row>
    <row r="44" spans="1:3">
      <c r="A44" s="156" t="s">
        <v>36</v>
      </c>
      <c r="B44" s="31"/>
      <c r="C44" s="42" t="s">
        <v>37</v>
      </c>
    </row>
    <row r="45" spans="1:3">
      <c r="A45" s="156" t="s">
        <v>38</v>
      </c>
      <c r="B45" s="31"/>
      <c r="C45" s="42" t="s">
        <v>39</v>
      </c>
    </row>
    <row r="46" spans="1:3">
      <c r="A46" s="156" t="s">
        <v>40</v>
      </c>
      <c r="B46" s="31"/>
      <c r="C46" s="42" t="s">
        <v>119</v>
      </c>
    </row>
    <row r="47" spans="1:3">
      <c r="A47" s="156" t="s">
        <v>42</v>
      </c>
      <c r="B47" s="31"/>
      <c r="C47" s="42">
        <v>8347003121</v>
      </c>
    </row>
    <row r="48" spans="1:3">
      <c r="A48" s="157"/>
      <c r="B48" s="64"/>
      <c r="C48" s="45"/>
    </row>
  </sheetData>
  <mergeCells count="6">
    <mergeCell ref="A34:C34"/>
    <mergeCell ref="A13:C13"/>
    <mergeCell ref="A29:C29"/>
    <mergeCell ref="A30:C30"/>
    <mergeCell ref="A32:C32"/>
    <mergeCell ref="A33:C33"/>
  </mergeCells>
  <pageMargins left="0.75" right="0.75" top="1" bottom="1" header="0.5" footer="0.5"/>
  <pageSetup paperSize="9" scale="85" orientation="portrait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pageSetUpPr fitToPage="1"/>
  </sheetPr>
  <dimension ref="A1:C63"/>
  <sheetViews>
    <sheetView topLeftCell="A33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152</v>
      </c>
      <c r="B11" s="11"/>
      <c r="C11" s="8"/>
    </row>
    <row r="12" spans="1:3" ht="15.6">
      <c r="A12" s="96" t="s">
        <v>153</v>
      </c>
      <c r="B12" s="11"/>
      <c r="C12" s="97" t="s">
        <v>154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155</v>
      </c>
      <c r="B15" s="20"/>
      <c r="C15" s="21"/>
    </row>
    <row r="16" spans="1:3" ht="15.6" hidden="1">
      <c r="A16" s="22" t="s">
        <v>96</v>
      </c>
      <c r="B16" s="23">
        <v>1</v>
      </c>
      <c r="C16" s="24">
        <v>1258041</v>
      </c>
    </row>
    <row r="17" spans="1:3" ht="15.6" hidden="1">
      <c r="A17" s="22" t="s">
        <v>97</v>
      </c>
      <c r="B17" s="23">
        <v>1</v>
      </c>
      <c r="C17" s="24">
        <f>C16*14%</f>
        <v>176125.74000000002</v>
      </c>
    </row>
    <row r="18" spans="1:3" ht="15.6" hidden="1">
      <c r="A18" s="22" t="s">
        <v>98</v>
      </c>
      <c r="B18" s="23">
        <v>1</v>
      </c>
      <c r="C18" s="24">
        <f>C16*14%</f>
        <v>176125.74000000002</v>
      </c>
    </row>
    <row r="19" spans="1:3" ht="15.6" hidden="1">
      <c r="A19" s="22" t="s">
        <v>99</v>
      </c>
      <c r="B19" s="23">
        <v>1</v>
      </c>
      <c r="C19" s="108">
        <f>C16*15%</f>
        <v>188706.15</v>
      </c>
    </row>
    <row r="20" spans="1:3" ht="15.6">
      <c r="A20" s="22" t="s">
        <v>100</v>
      </c>
      <c r="B20" s="23">
        <v>1</v>
      </c>
      <c r="C20" s="24">
        <v>1798999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17990</v>
      </c>
    </row>
    <row r="23" spans="1:3" ht="15.6">
      <c r="A23" s="22"/>
      <c r="B23" s="23"/>
      <c r="C23" s="25"/>
    </row>
    <row r="24" spans="1:3" ht="15.6">
      <c r="A24" s="26" t="s">
        <v>102</v>
      </c>
      <c r="B24" s="20">
        <v>1</v>
      </c>
      <c r="C24" s="21">
        <f>79332-590-250</f>
        <v>78492</v>
      </c>
    </row>
    <row r="25" spans="1:3" ht="15.6">
      <c r="A25" s="26"/>
      <c r="B25" s="20"/>
      <c r="C25" s="21"/>
    </row>
    <row r="26" spans="1:3" ht="15.6">
      <c r="A26" s="26" t="s">
        <v>125</v>
      </c>
      <c r="B26" s="20">
        <v>1</v>
      </c>
      <c r="C26" s="21">
        <v>68331</v>
      </c>
    </row>
    <row r="27" spans="1:3" ht="15.6">
      <c r="A27" s="26"/>
      <c r="B27" s="20"/>
      <c r="C27" s="21"/>
    </row>
    <row r="28" spans="1:3" ht="15.6">
      <c r="A28" s="26" t="s">
        <v>126</v>
      </c>
      <c r="B28" s="20">
        <v>1</v>
      </c>
      <c r="C28" s="21">
        <v>0</v>
      </c>
    </row>
    <row r="29" spans="1:3" ht="15.6">
      <c r="A29" s="26"/>
      <c r="B29" s="20"/>
      <c r="C29" s="21"/>
    </row>
    <row r="30" spans="1:3" ht="15.6">
      <c r="A30" s="26" t="s">
        <v>105</v>
      </c>
      <c r="B30" s="20">
        <v>1</v>
      </c>
      <c r="C30" s="21">
        <v>590</v>
      </c>
    </row>
    <row r="31" spans="1:3" ht="15.6">
      <c r="A31" s="26"/>
      <c r="B31" s="20"/>
      <c r="C31" s="21"/>
    </row>
    <row r="32" spans="1:3" ht="15.6">
      <c r="A32" s="26" t="s">
        <v>106</v>
      </c>
      <c r="B32" s="20">
        <v>1</v>
      </c>
      <c r="C32" s="21">
        <v>18771</v>
      </c>
    </row>
    <row r="33" spans="1:3" ht="15.6">
      <c r="A33" s="26"/>
      <c r="B33" s="20"/>
      <c r="C33" s="21"/>
    </row>
    <row r="34" spans="1:3" ht="15.6">
      <c r="A34" s="26" t="s">
        <v>156</v>
      </c>
      <c r="B34" s="20">
        <v>1</v>
      </c>
      <c r="C34" s="21">
        <f>3200+2394+712+700+3682+4091+1275+14613+6645+4675+7227+1486</f>
        <v>50700</v>
      </c>
    </row>
    <row r="35" spans="1:3" ht="15.6">
      <c r="A35" s="26"/>
      <c r="B35" s="20"/>
      <c r="C35" s="21"/>
    </row>
    <row r="36" spans="1:3" ht="15.6">
      <c r="A36" s="26" t="s">
        <v>107</v>
      </c>
      <c r="B36" s="20">
        <v>1</v>
      </c>
      <c r="C36" s="21">
        <v>250</v>
      </c>
    </row>
    <row r="37" spans="1:3" ht="15.6">
      <c r="A37" s="26"/>
      <c r="B37" s="20"/>
      <c r="C37" s="21"/>
    </row>
    <row r="38" spans="1:3" ht="15.6">
      <c r="A38" s="26" t="s">
        <v>108</v>
      </c>
      <c r="B38" s="20">
        <v>1</v>
      </c>
      <c r="C38" s="21">
        <v>3500</v>
      </c>
    </row>
    <row r="39" spans="1:3" ht="15.6">
      <c r="A39" s="98" t="s">
        <v>127</v>
      </c>
      <c r="B39" s="20">
        <v>1</v>
      </c>
      <c r="C39" s="21">
        <f>SUM(C20:C38)</f>
        <v>2037623</v>
      </c>
    </row>
    <row r="40" spans="1:3">
      <c r="A40" s="129" t="s">
        <v>67</v>
      </c>
      <c r="B40" s="30"/>
      <c r="C40" s="8"/>
    </row>
    <row r="41" spans="1:3">
      <c r="A41" s="77" t="s">
        <v>68</v>
      </c>
      <c r="B41" s="30"/>
      <c r="C41" s="8"/>
    </row>
    <row r="42" spans="1:3" ht="36">
      <c r="A42" s="73" t="s">
        <v>69</v>
      </c>
      <c r="B42" s="11"/>
      <c r="C42" s="9"/>
    </row>
    <row r="43" spans="1:3" ht="36" customHeight="1">
      <c r="A43" s="393" t="s">
        <v>157</v>
      </c>
      <c r="B43" s="394"/>
      <c r="C43" s="395"/>
    </row>
    <row r="44" spans="1:3">
      <c r="A44" s="381" t="s">
        <v>70</v>
      </c>
      <c r="B44" s="382"/>
      <c r="C44" s="383"/>
    </row>
    <row r="45" spans="1:3">
      <c r="A45" s="29" t="s">
        <v>71</v>
      </c>
      <c r="B45" s="30"/>
      <c r="C45" s="8"/>
    </row>
    <row r="46" spans="1:3">
      <c r="A46" s="29" t="s">
        <v>72</v>
      </c>
      <c r="B46" s="30"/>
      <c r="C46" s="8"/>
    </row>
    <row r="47" spans="1:3">
      <c r="A47" s="29" t="s">
        <v>73</v>
      </c>
      <c r="B47" s="30"/>
      <c r="C47" s="8"/>
    </row>
    <row r="48" spans="1:3">
      <c r="A48" s="31" t="s">
        <v>74</v>
      </c>
      <c r="B48" s="30"/>
      <c r="C48" s="8"/>
    </row>
    <row r="49" spans="1:3">
      <c r="A49" s="31" t="s">
        <v>75</v>
      </c>
      <c r="B49" s="30"/>
      <c r="C49" s="8"/>
    </row>
    <row r="50" spans="1:3">
      <c r="A50" s="31" t="s">
        <v>76</v>
      </c>
      <c r="B50" s="30"/>
      <c r="C50" s="8"/>
    </row>
    <row r="51" spans="1:3">
      <c r="A51" s="32" t="s">
        <v>26</v>
      </c>
      <c r="B51" s="33"/>
      <c r="C51" s="34"/>
    </row>
    <row r="52" spans="1:3">
      <c r="A52" s="31" t="s">
        <v>77</v>
      </c>
      <c r="B52" s="30"/>
      <c r="C52" s="8"/>
    </row>
    <row r="53" spans="1:3">
      <c r="A53" s="35" t="s">
        <v>30</v>
      </c>
      <c r="B53" s="36"/>
      <c r="C53" s="37"/>
    </row>
    <row r="54" spans="1:3">
      <c r="A54" s="32" t="s">
        <v>78</v>
      </c>
      <c r="B54" s="36"/>
      <c r="C54" s="37"/>
    </row>
    <row r="55" spans="1:3">
      <c r="A55" s="38" t="s">
        <v>109</v>
      </c>
      <c r="B55" s="36"/>
      <c r="C55" s="37"/>
    </row>
    <row r="56" spans="1:3">
      <c r="A56" s="39" t="s">
        <v>110</v>
      </c>
      <c r="B56" s="36"/>
      <c r="C56" s="37"/>
    </row>
    <row r="57" spans="1:3">
      <c r="A57" s="39" t="s">
        <v>111</v>
      </c>
      <c r="B57" s="36" t="s">
        <v>112</v>
      </c>
      <c r="C57" s="37"/>
    </row>
    <row r="58" spans="1:3">
      <c r="A58" s="40" t="s">
        <v>113</v>
      </c>
      <c r="B58" s="36"/>
      <c r="C58" s="37"/>
    </row>
    <row r="59" spans="1:3" ht="15.6">
      <c r="A59" s="41" t="s">
        <v>114</v>
      </c>
      <c r="B59" s="11"/>
      <c r="C59" s="7" t="s">
        <v>32</v>
      </c>
    </row>
    <row r="60" spans="1:3" ht="15.6">
      <c r="A60" s="41" t="s">
        <v>115</v>
      </c>
      <c r="B60" s="11"/>
      <c r="C60" s="42" t="s">
        <v>37</v>
      </c>
    </row>
    <row r="61" spans="1:3" ht="15.6">
      <c r="A61" s="41" t="s">
        <v>116</v>
      </c>
      <c r="B61" s="11"/>
      <c r="C61" s="42" t="s">
        <v>117</v>
      </c>
    </row>
    <row r="62" spans="1:3" ht="15.6">
      <c r="A62" s="41" t="s">
        <v>118</v>
      </c>
      <c r="B62" s="11"/>
      <c r="C62" s="42" t="s">
        <v>119</v>
      </c>
    </row>
    <row r="63" spans="1:3">
      <c r="A63" s="43" t="s">
        <v>120</v>
      </c>
      <c r="B63" s="44"/>
      <c r="C63" s="45">
        <v>9913155952</v>
      </c>
    </row>
  </sheetData>
  <mergeCells count="3">
    <mergeCell ref="A13:C13"/>
    <mergeCell ref="A43:C43"/>
    <mergeCell ref="A44:C44"/>
  </mergeCells>
  <pageMargins left="0.75" right="0.75" top="1" bottom="1" header="0.5" footer="0.5"/>
  <pageSetup paperSize="9" scale="72" orientation="portrait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0-000000000000}">
  <sheetPr>
    <pageSetUpPr fitToPage="1"/>
  </sheetPr>
  <dimension ref="A1:D90"/>
  <sheetViews>
    <sheetView topLeftCell="A67" workbookViewId="0">
      <selection activeCell="C28" sqref="A27:C29"/>
    </sheetView>
  </sheetViews>
  <sheetFormatPr defaultColWidth="9.109375" defaultRowHeight="14.4"/>
  <cols>
    <col min="1" max="1" width="65.44140625" customWidth="1"/>
    <col min="2" max="2" width="13.44140625" customWidth="1"/>
    <col min="3" max="3" width="36.4414062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111" t="s">
        <v>645</v>
      </c>
      <c r="B11" s="11"/>
      <c r="C11" s="502" t="s">
        <v>646</v>
      </c>
    </row>
    <row r="12" spans="1:3" ht="15.6">
      <c r="A12" s="139" t="s">
        <v>647</v>
      </c>
      <c r="B12" s="11"/>
      <c r="C12" s="503"/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648</v>
      </c>
    </row>
    <row r="15" spans="1:3" ht="55.95" customHeight="1">
      <c r="A15" s="140" t="s">
        <v>649</v>
      </c>
      <c r="B15" s="20"/>
      <c r="C15" s="141" t="s">
        <v>650</v>
      </c>
    </row>
    <row r="16" spans="1:3" ht="15.6">
      <c r="A16" s="22" t="s">
        <v>96</v>
      </c>
      <c r="B16" s="23">
        <v>1</v>
      </c>
      <c r="C16" s="24">
        <f>C20*100/150</f>
        <v>1336000</v>
      </c>
    </row>
    <row r="17" spans="1:3" ht="15.6">
      <c r="A17" s="22" t="s">
        <v>97</v>
      </c>
      <c r="B17" s="23">
        <v>1</v>
      </c>
      <c r="C17" s="24">
        <f>C16*14/100</f>
        <v>187040</v>
      </c>
    </row>
    <row r="18" spans="1:3" ht="15.6">
      <c r="A18" s="22" t="s">
        <v>98</v>
      </c>
      <c r="B18" s="23">
        <v>1</v>
      </c>
      <c r="C18" s="24">
        <f>C16*14/100</f>
        <v>187040</v>
      </c>
    </row>
    <row r="19" spans="1:3" ht="15.6">
      <c r="A19" s="22" t="s">
        <v>572</v>
      </c>
      <c r="B19" s="23">
        <v>1</v>
      </c>
      <c r="C19" s="108">
        <f>C16*20/100</f>
        <v>267200</v>
      </c>
    </row>
    <row r="20" spans="1:3" ht="15.6">
      <c r="A20" s="22" t="s">
        <v>100</v>
      </c>
      <c r="B20" s="23">
        <v>1</v>
      </c>
      <c r="C20" s="24">
        <v>2004000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20040</v>
      </c>
    </row>
    <row r="23" spans="1:3" ht="15.6">
      <c r="A23" s="22"/>
      <c r="B23" s="23"/>
      <c r="C23" s="25"/>
    </row>
    <row r="24" spans="1:3" ht="15.6">
      <c r="A24" s="26" t="s">
        <v>651</v>
      </c>
      <c r="B24" s="20">
        <v>1</v>
      </c>
      <c r="C24" s="21">
        <v>86503</v>
      </c>
    </row>
    <row r="25" spans="1:3" ht="15.6">
      <c r="A25" s="26"/>
      <c r="B25" s="20"/>
      <c r="C25" s="21"/>
    </row>
    <row r="26" spans="1:3" ht="15.6">
      <c r="A26" s="26" t="s">
        <v>652</v>
      </c>
      <c r="B26" s="20">
        <v>1</v>
      </c>
      <c r="C26" s="21">
        <v>80995</v>
      </c>
    </row>
    <row r="27" spans="1:3" ht="15.6">
      <c r="A27" s="26"/>
      <c r="B27" s="20"/>
      <c r="C27" s="21"/>
    </row>
    <row r="28" spans="1:3" ht="27.6">
      <c r="A28" s="26" t="s">
        <v>104</v>
      </c>
      <c r="B28" s="20">
        <v>1</v>
      </c>
      <c r="C28" s="21">
        <v>36765</v>
      </c>
    </row>
    <row r="29" spans="1:3" ht="15.6">
      <c r="A29" s="26"/>
      <c r="B29" s="20"/>
      <c r="C29" s="21"/>
    </row>
    <row r="30" spans="1:3" ht="15.6">
      <c r="A30" s="26" t="s">
        <v>105</v>
      </c>
      <c r="B30" s="20">
        <v>1</v>
      </c>
      <c r="C30" s="21">
        <v>590</v>
      </c>
    </row>
    <row r="31" spans="1:3" ht="15.6">
      <c r="A31" s="26"/>
      <c r="B31" s="20"/>
      <c r="C31" s="21"/>
    </row>
    <row r="32" spans="1:3" ht="15.6">
      <c r="A32" s="26" t="s">
        <v>106</v>
      </c>
      <c r="B32" s="20">
        <v>1</v>
      </c>
      <c r="C32" s="21">
        <v>0</v>
      </c>
    </row>
    <row r="33" spans="1:3" ht="15.6">
      <c r="A33" s="26"/>
      <c r="B33" s="20"/>
      <c r="C33" s="21"/>
    </row>
    <row r="34" spans="1:3" ht="15.6">
      <c r="A34" s="26" t="s">
        <v>531</v>
      </c>
      <c r="B34" s="20"/>
      <c r="C34" s="21">
        <v>0</v>
      </c>
    </row>
    <row r="35" spans="1:3" ht="15.6">
      <c r="A35" s="26"/>
      <c r="B35" s="20"/>
      <c r="C35" s="21"/>
    </row>
    <row r="36" spans="1:3" ht="15.6">
      <c r="A36" s="26" t="s">
        <v>107</v>
      </c>
      <c r="B36" s="20">
        <v>1</v>
      </c>
      <c r="C36" s="21">
        <v>250</v>
      </c>
    </row>
    <row r="37" spans="1:3" ht="15.6">
      <c r="A37" s="26"/>
      <c r="B37" s="20"/>
      <c r="C37" s="21"/>
    </row>
    <row r="38" spans="1:3" ht="15.6">
      <c r="A38" s="26" t="s">
        <v>653</v>
      </c>
      <c r="B38" s="20">
        <v>1</v>
      </c>
      <c r="C38" s="21">
        <v>10000</v>
      </c>
    </row>
    <row r="39" spans="1:3" ht="15.6">
      <c r="A39" s="142" t="s">
        <v>279</v>
      </c>
      <c r="B39" s="143">
        <v>1</v>
      </c>
      <c r="C39" s="144">
        <f>SUM(C20:C38)</f>
        <v>2239143</v>
      </c>
    </row>
    <row r="40" spans="1:3" ht="15.6" hidden="1">
      <c r="A40" s="142"/>
      <c r="B40" s="143"/>
      <c r="C40" s="144"/>
    </row>
    <row r="41" spans="1:3" ht="15.6">
      <c r="A41" s="142" t="s">
        <v>375</v>
      </c>
      <c r="B41" s="143">
        <v>1</v>
      </c>
      <c r="C41" s="144">
        <v>50000</v>
      </c>
    </row>
    <row r="42" spans="1:3" ht="15.6">
      <c r="A42" s="142" t="s">
        <v>377</v>
      </c>
      <c r="B42" s="143">
        <v>1</v>
      </c>
      <c r="C42" s="144">
        <f>C39-C41</f>
        <v>2189143</v>
      </c>
    </row>
    <row r="43" spans="1:3">
      <c r="A43" s="145" t="s">
        <v>67</v>
      </c>
      <c r="B43" s="30"/>
      <c r="C43" s="8"/>
    </row>
    <row r="44" spans="1:3">
      <c r="A44" s="496" t="s">
        <v>654</v>
      </c>
      <c r="B44" s="497"/>
      <c r="C44" s="498"/>
    </row>
    <row r="45" spans="1:3" ht="18" customHeight="1">
      <c r="A45" s="499" t="s">
        <v>655</v>
      </c>
      <c r="B45" s="500"/>
      <c r="C45" s="501"/>
    </row>
    <row r="46" spans="1:3" ht="15.6">
      <c r="A46" s="146" t="s">
        <v>656</v>
      </c>
      <c r="B46" s="11"/>
      <c r="C46" s="9"/>
    </row>
    <row r="47" spans="1:3">
      <c r="A47" s="396" t="s">
        <v>70</v>
      </c>
      <c r="B47" s="397"/>
      <c r="C47" s="398"/>
    </row>
    <row r="48" spans="1:3">
      <c r="A48" s="29" t="s">
        <v>71</v>
      </c>
      <c r="B48" s="30"/>
      <c r="C48" s="8"/>
    </row>
    <row r="49" spans="1:3">
      <c r="A49" s="29" t="s">
        <v>657</v>
      </c>
      <c r="B49" s="30"/>
      <c r="C49" s="8"/>
    </row>
    <row r="50" spans="1:3">
      <c r="A50" s="29" t="s">
        <v>73</v>
      </c>
      <c r="B50" s="30"/>
      <c r="C50" s="8"/>
    </row>
    <row r="51" spans="1:3">
      <c r="A51" s="31" t="s">
        <v>74</v>
      </c>
      <c r="B51" s="30"/>
      <c r="C51" s="8"/>
    </row>
    <row r="52" spans="1:3">
      <c r="A52" s="31" t="s">
        <v>75</v>
      </c>
      <c r="B52" s="30"/>
      <c r="C52" s="8"/>
    </row>
    <row r="53" spans="1:3">
      <c r="A53" s="31" t="s">
        <v>76</v>
      </c>
      <c r="B53" s="30"/>
      <c r="C53" s="8"/>
    </row>
    <row r="54" spans="1:3">
      <c r="A54" s="32" t="s">
        <v>26</v>
      </c>
      <c r="B54" s="33"/>
      <c r="C54" s="34"/>
    </row>
    <row r="55" spans="1:3">
      <c r="A55" s="31" t="s">
        <v>77</v>
      </c>
      <c r="B55" s="30"/>
      <c r="C55" s="8"/>
    </row>
    <row r="56" spans="1:3">
      <c r="A56" s="31" t="s">
        <v>30</v>
      </c>
      <c r="B56" s="36"/>
      <c r="C56" s="37"/>
    </row>
    <row r="57" spans="1:3">
      <c r="A57" s="32" t="s">
        <v>78</v>
      </c>
      <c r="B57" s="36"/>
      <c r="C57" s="37"/>
    </row>
    <row r="58" spans="1:3">
      <c r="A58" s="38" t="s">
        <v>109</v>
      </c>
      <c r="B58" s="36"/>
      <c r="C58" s="37"/>
    </row>
    <row r="59" spans="1:3">
      <c r="A59" s="39" t="s">
        <v>110</v>
      </c>
      <c r="B59" s="36"/>
      <c r="C59" s="37"/>
    </row>
    <row r="60" spans="1:3">
      <c r="A60" s="39" t="s">
        <v>111</v>
      </c>
      <c r="B60" s="36" t="s">
        <v>112</v>
      </c>
      <c r="C60" s="37"/>
    </row>
    <row r="61" spans="1:3">
      <c r="A61" s="40" t="s">
        <v>113</v>
      </c>
      <c r="B61" s="36"/>
      <c r="C61" s="37"/>
    </row>
    <row r="62" spans="1:3" ht="15.6">
      <c r="A62" s="41" t="s">
        <v>114</v>
      </c>
      <c r="B62" s="11"/>
      <c r="C62" s="147" t="s">
        <v>32</v>
      </c>
    </row>
    <row r="63" spans="1:3" ht="15.6">
      <c r="A63" s="41" t="s">
        <v>115</v>
      </c>
      <c r="B63" s="11"/>
      <c r="C63" s="42" t="s">
        <v>37</v>
      </c>
    </row>
    <row r="64" spans="1:3" ht="15.6">
      <c r="A64" s="41" t="s">
        <v>116</v>
      </c>
      <c r="B64" s="11"/>
      <c r="C64" s="42" t="s">
        <v>117</v>
      </c>
    </row>
    <row r="65" spans="1:3" ht="15.6">
      <c r="A65" s="41" t="s">
        <v>118</v>
      </c>
      <c r="B65" s="11"/>
      <c r="C65" s="42" t="s">
        <v>119</v>
      </c>
    </row>
    <row r="66" spans="1:3">
      <c r="A66" s="43" t="s">
        <v>120</v>
      </c>
      <c r="B66" s="44"/>
      <c r="C66" s="45">
        <v>9913155952</v>
      </c>
    </row>
    <row r="76" spans="1:3">
      <c r="B76">
        <v>929000</v>
      </c>
    </row>
    <row r="77" spans="1:3">
      <c r="B77">
        <v>47391</v>
      </c>
    </row>
    <row r="78" spans="1:3">
      <c r="B78">
        <v>44955</v>
      </c>
    </row>
    <row r="79" spans="1:3">
      <c r="B79">
        <v>590</v>
      </c>
    </row>
    <row r="80" spans="1:3">
      <c r="B80">
        <v>250</v>
      </c>
    </row>
    <row r="81" spans="2:4">
      <c r="B81">
        <f>SUM(B76:B80)</f>
        <v>1022186</v>
      </c>
    </row>
    <row r="84" spans="2:4">
      <c r="D84">
        <v>11000</v>
      </c>
    </row>
    <row r="85" spans="2:4">
      <c r="D85">
        <v>890253</v>
      </c>
    </row>
    <row r="86" spans="2:4">
      <c r="D86">
        <v>122000</v>
      </c>
    </row>
    <row r="87" spans="2:4">
      <c r="D87">
        <f>SUM(D83:D86)</f>
        <v>1023253</v>
      </c>
    </row>
    <row r="90" spans="2:4">
      <c r="B90">
        <f>D87-B81</f>
        <v>1067</v>
      </c>
    </row>
  </sheetData>
  <autoFilter ref="A10:C20" xr:uid="{00000000-0009-0000-0000-00006D000000}"/>
  <mergeCells count="5">
    <mergeCell ref="A13:C13"/>
    <mergeCell ref="A44:C44"/>
    <mergeCell ref="A45:C45"/>
    <mergeCell ref="A47:C47"/>
    <mergeCell ref="C11:C12"/>
  </mergeCells>
  <pageMargins left="0.75" right="0.75" top="1" bottom="1" header="0.5" footer="0.5"/>
  <pageSetup paperSize="9" scale="49" orientation="portrait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0-000000000000}">
  <sheetPr>
    <pageSetUpPr fitToPage="1"/>
  </sheetPr>
  <dimension ref="A1:C53"/>
  <sheetViews>
    <sheetView workbookViewId="0">
      <selection activeCell="C28" sqref="A27:C29"/>
    </sheetView>
  </sheetViews>
  <sheetFormatPr defaultColWidth="9.109375" defaultRowHeight="14.4"/>
  <cols>
    <col min="1" max="1" width="65.44140625" customWidth="1"/>
    <col min="2" max="2" width="17.88671875" customWidth="1"/>
    <col min="3" max="3" width="41.5546875" customWidth="1"/>
  </cols>
  <sheetData>
    <row r="1" spans="1:3">
      <c r="A1" s="62"/>
      <c r="B1" s="2"/>
      <c r="C1" s="3"/>
    </row>
    <row r="2" spans="1:3" ht="20.25" customHeight="1">
      <c r="A2" s="4" t="s">
        <v>0</v>
      </c>
      <c r="B2" s="5"/>
      <c r="C2" s="6" t="s">
        <v>1</v>
      </c>
    </row>
    <row r="3" spans="1:3" ht="15.75" customHeight="1">
      <c r="A3" s="4"/>
      <c r="B3" s="5"/>
      <c r="C3" s="7" t="s">
        <v>2</v>
      </c>
    </row>
    <row r="4" spans="1:3" ht="15.75" customHeight="1">
      <c r="A4" s="4"/>
      <c r="B4" s="5"/>
      <c r="C4" s="7" t="s">
        <v>90</v>
      </c>
    </row>
    <row r="5" spans="1:3" ht="15.75" customHeight="1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46.8">
      <c r="A11" s="111" t="s">
        <v>561</v>
      </c>
      <c r="B11" s="11"/>
      <c r="C11" s="97" t="s">
        <v>658</v>
      </c>
    </row>
    <row r="12" spans="1:3" ht="22.8">
      <c r="A12" s="360" t="s">
        <v>62</v>
      </c>
      <c r="B12" s="361"/>
      <c r="C12" s="362"/>
    </row>
    <row r="13" spans="1:3" ht="15.6">
      <c r="A13" s="504" t="s">
        <v>659</v>
      </c>
      <c r="B13" s="504"/>
      <c r="C13" s="504"/>
    </row>
    <row r="14" spans="1:3">
      <c r="A14" s="505"/>
      <c r="B14" s="505"/>
      <c r="C14" s="505"/>
    </row>
    <row r="15" spans="1:3" ht="15.6">
      <c r="A15" s="114" t="s">
        <v>660</v>
      </c>
      <c r="B15" s="115" t="s">
        <v>661</v>
      </c>
      <c r="C15" s="115" t="s">
        <v>662</v>
      </c>
    </row>
    <row r="16" spans="1:3">
      <c r="A16" s="113"/>
      <c r="B16" s="116"/>
      <c r="C16" s="116"/>
    </row>
    <row r="17" spans="1:3" ht="15.6">
      <c r="A17" s="117" t="s">
        <v>663</v>
      </c>
      <c r="B17" s="115">
        <v>1</v>
      </c>
      <c r="C17" s="118">
        <v>5149</v>
      </c>
    </row>
    <row r="18" spans="1:3" ht="15.6">
      <c r="A18" s="117" t="s">
        <v>664</v>
      </c>
      <c r="B18" s="115">
        <v>1</v>
      </c>
      <c r="C18" s="118">
        <v>3749</v>
      </c>
    </row>
    <row r="19" spans="1:3" ht="15.6">
      <c r="A19" s="117" t="s">
        <v>665</v>
      </c>
      <c r="B19" s="115">
        <v>1</v>
      </c>
      <c r="C19" s="118">
        <v>2679</v>
      </c>
    </row>
    <row r="20" spans="1:3" ht="15.6">
      <c r="A20" s="117" t="s">
        <v>666</v>
      </c>
      <c r="B20" s="115">
        <v>1</v>
      </c>
      <c r="C20" s="118">
        <v>12500</v>
      </c>
    </row>
    <row r="21" spans="1:3" ht="15.6">
      <c r="A21" s="117" t="s">
        <v>667</v>
      </c>
      <c r="B21" s="115">
        <v>1</v>
      </c>
      <c r="C21" s="118">
        <v>18100</v>
      </c>
    </row>
    <row r="22" spans="1:3" ht="15.6">
      <c r="A22" s="117" t="s">
        <v>668</v>
      </c>
      <c r="B22" s="115">
        <v>1</v>
      </c>
      <c r="C22" s="118">
        <v>4799</v>
      </c>
    </row>
    <row r="23" spans="1:3" ht="15.6">
      <c r="A23" s="117" t="s">
        <v>669</v>
      </c>
      <c r="B23" s="115">
        <v>1</v>
      </c>
      <c r="C23" s="118">
        <v>2769</v>
      </c>
    </row>
    <row r="24" spans="1:3" ht="15.6">
      <c r="A24" s="119" t="s">
        <v>670</v>
      </c>
      <c r="B24" s="120">
        <v>1</v>
      </c>
      <c r="C24" s="121">
        <v>9269</v>
      </c>
    </row>
    <row r="25" spans="1:3" ht="15.6">
      <c r="A25" s="132" t="s">
        <v>671</v>
      </c>
      <c r="B25" s="133">
        <v>1</v>
      </c>
      <c r="C25" s="134">
        <v>6499</v>
      </c>
    </row>
    <row r="26" spans="1:3" ht="15.6">
      <c r="A26" s="122" t="s">
        <v>672</v>
      </c>
      <c r="B26" s="123">
        <v>1</v>
      </c>
      <c r="C26" s="124">
        <v>12800</v>
      </c>
    </row>
    <row r="27" spans="1:3" ht="15.6">
      <c r="A27" s="119" t="s">
        <v>673</v>
      </c>
      <c r="B27" s="135">
        <v>1</v>
      </c>
      <c r="C27" s="124">
        <v>10050</v>
      </c>
    </row>
    <row r="28" spans="1:3" ht="15.6">
      <c r="A28" s="136"/>
      <c r="B28" s="137"/>
      <c r="C28" s="124"/>
    </row>
    <row r="29" spans="1:3" ht="15.6">
      <c r="A29" s="128" t="s">
        <v>674</v>
      </c>
      <c r="B29" s="112">
        <v>10</v>
      </c>
      <c r="C29" s="124">
        <f>SUM(C17:C28)</f>
        <v>88363</v>
      </c>
    </row>
    <row r="30" spans="1:3">
      <c r="A30" s="129" t="s">
        <v>67</v>
      </c>
      <c r="B30" s="30"/>
      <c r="C30" s="8"/>
    </row>
    <row r="31" spans="1:3">
      <c r="A31" s="77" t="s">
        <v>68</v>
      </c>
      <c r="B31" s="30"/>
      <c r="C31" s="8"/>
    </row>
    <row r="32" spans="1:3" ht="20.399999999999999">
      <c r="A32" s="130" t="s">
        <v>69</v>
      </c>
      <c r="B32" s="11"/>
      <c r="C32" s="9"/>
    </row>
    <row r="33" spans="1:3" ht="15.6">
      <c r="A33" s="131" t="s">
        <v>566</v>
      </c>
      <c r="B33" s="11"/>
      <c r="C33" s="9"/>
    </row>
    <row r="34" spans="1:3">
      <c r="A34" s="396" t="s">
        <v>70</v>
      </c>
      <c r="B34" s="397"/>
      <c r="C34" s="398"/>
    </row>
    <row r="35" spans="1:3">
      <c r="A35" s="29" t="s">
        <v>71</v>
      </c>
      <c r="B35" s="30"/>
      <c r="C35" s="8"/>
    </row>
    <row r="36" spans="1:3">
      <c r="A36" s="29" t="s">
        <v>72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9913155952</v>
      </c>
    </row>
  </sheetData>
  <mergeCells count="4">
    <mergeCell ref="A12:C12"/>
    <mergeCell ref="A13:C13"/>
    <mergeCell ref="A14:C14"/>
    <mergeCell ref="A34:C34"/>
  </mergeCells>
  <pageMargins left="0.75" right="0.75" top="1" bottom="1" header="0.5" footer="0.5"/>
  <pageSetup paperSize="9" scale="69" orientation="portrait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F00-000000000000}">
  <dimension ref="A1:C55"/>
  <sheetViews>
    <sheetView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675</v>
      </c>
      <c r="B11" s="13"/>
      <c r="C11" s="14"/>
    </row>
    <row r="12" spans="1:3" ht="15.6">
      <c r="A12" s="15" t="s">
        <v>209</v>
      </c>
      <c r="B12" s="444" t="s">
        <v>676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677</v>
      </c>
      <c r="B15" s="20"/>
      <c r="C15" s="21"/>
    </row>
    <row r="16" spans="1:3" ht="15.6">
      <c r="A16" s="22" t="s">
        <v>100</v>
      </c>
      <c r="B16" s="23">
        <v>1</v>
      </c>
      <c r="C16" s="24">
        <v>3554000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35540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146950</v>
      </c>
    </row>
    <row r="21" spans="1:3" ht="15.6">
      <c r="A21" s="26"/>
      <c r="B21" s="20"/>
      <c r="C21" s="21"/>
    </row>
    <row r="22" spans="1:3" ht="15.6">
      <c r="A22" s="26" t="s">
        <v>324</v>
      </c>
      <c r="B22" s="20">
        <v>1</v>
      </c>
      <c r="C22" s="21">
        <v>148256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82952</v>
      </c>
    </row>
    <row r="25" spans="1:3" ht="15.6">
      <c r="A25" s="26"/>
      <c r="B25" s="20"/>
      <c r="C25" s="21"/>
    </row>
    <row r="26" spans="1:3" ht="15.6">
      <c r="A26" s="26" t="s">
        <v>325</v>
      </c>
      <c r="B26" s="20">
        <v>1</v>
      </c>
      <c r="C26" s="21">
        <v>45384</v>
      </c>
    </row>
    <row r="27" spans="1:3" ht="15.6">
      <c r="A27" s="26"/>
      <c r="B27" s="20"/>
      <c r="C27" s="21"/>
    </row>
    <row r="28" spans="1:3" ht="15.6">
      <c r="A28" s="26" t="s">
        <v>326</v>
      </c>
      <c r="B28" s="20">
        <v>1</v>
      </c>
      <c r="C28" s="21">
        <v>12400</v>
      </c>
    </row>
    <row r="29" spans="1:3" ht="15.6">
      <c r="A29" s="26"/>
      <c r="B29" s="20"/>
      <c r="C29" s="21"/>
    </row>
    <row r="30" spans="1:3" ht="15.6">
      <c r="A30" s="27" t="s">
        <v>127</v>
      </c>
      <c r="B30" s="20">
        <v>1</v>
      </c>
      <c r="C30" s="21">
        <f>SUM(C16:C29)</f>
        <v>4025482</v>
      </c>
    </row>
    <row r="31" spans="1:3">
      <c r="A31" s="74" t="s">
        <v>67</v>
      </c>
      <c r="B31" s="75"/>
      <c r="C31" s="76"/>
    </row>
    <row r="32" spans="1:3">
      <c r="A32" s="77" t="s">
        <v>179</v>
      </c>
      <c r="B32" s="30"/>
      <c r="C32" s="8"/>
    </row>
    <row r="33" spans="1:3">
      <c r="A33" s="446" t="s">
        <v>69</v>
      </c>
      <c r="B33" s="447"/>
      <c r="C33" s="448"/>
    </row>
    <row r="34" spans="1:3">
      <c r="A34" s="411" t="s">
        <v>327</v>
      </c>
      <c r="B34" s="412"/>
      <c r="C34" s="413"/>
    </row>
    <row r="35" spans="1:3">
      <c r="A35" s="441" t="s">
        <v>70</v>
      </c>
      <c r="B35" s="442"/>
      <c r="C35" s="443"/>
    </row>
    <row r="36" spans="1:3">
      <c r="A36" s="449" t="s">
        <v>328</v>
      </c>
      <c r="B36" s="450"/>
      <c r="C36" s="451"/>
    </row>
    <row r="37" spans="1:3">
      <c r="A37" s="28" t="s">
        <v>71</v>
      </c>
      <c r="B37" s="79"/>
      <c r="C37" s="80"/>
    </row>
    <row r="38" spans="1:3">
      <c r="A38" s="29" t="s">
        <v>72</v>
      </c>
      <c r="B38" s="30"/>
      <c r="C38" s="8"/>
    </row>
    <row r="39" spans="1:3">
      <c r="A39" s="81" t="s">
        <v>329</v>
      </c>
      <c r="B39" s="30"/>
      <c r="C39" s="8"/>
    </row>
    <row r="40" spans="1:3">
      <c r="A40" s="31" t="s">
        <v>74</v>
      </c>
      <c r="B40" s="30"/>
      <c r="C40" s="8"/>
    </row>
    <row r="41" spans="1:3">
      <c r="A41" s="31" t="s">
        <v>75</v>
      </c>
      <c r="B41" s="30"/>
      <c r="C41" s="8"/>
    </row>
    <row r="42" spans="1:3">
      <c r="A42" s="31" t="s">
        <v>76</v>
      </c>
      <c r="B42" s="30"/>
      <c r="C42" s="8"/>
    </row>
    <row r="43" spans="1:3">
      <c r="A43" s="32" t="s">
        <v>26</v>
      </c>
      <c r="B43" s="33"/>
      <c r="C43" s="34"/>
    </row>
    <row r="44" spans="1:3">
      <c r="A44" s="31" t="s">
        <v>77</v>
      </c>
      <c r="B44" s="30"/>
      <c r="C44" s="8"/>
    </row>
    <row r="45" spans="1:3">
      <c r="A45" s="35" t="s">
        <v>30</v>
      </c>
      <c r="B45" s="36"/>
      <c r="C45" s="37"/>
    </row>
    <row r="46" spans="1:3">
      <c r="A46" s="32" t="s">
        <v>78</v>
      </c>
      <c r="B46" s="36"/>
      <c r="C46" s="37"/>
    </row>
    <row r="47" spans="1:3">
      <c r="A47" s="38" t="s">
        <v>109</v>
      </c>
      <c r="B47" s="36"/>
      <c r="C47" s="37"/>
    </row>
    <row r="48" spans="1:3">
      <c r="A48" s="39" t="s">
        <v>110</v>
      </c>
      <c r="B48" s="36"/>
      <c r="C48" s="37"/>
    </row>
    <row r="49" spans="1:3">
      <c r="A49" s="39" t="s">
        <v>111</v>
      </c>
      <c r="B49" s="36" t="s">
        <v>112</v>
      </c>
      <c r="C49" s="37"/>
    </row>
    <row r="50" spans="1:3">
      <c r="A50" s="40" t="s">
        <v>113</v>
      </c>
      <c r="B50" s="36"/>
      <c r="C50" s="37"/>
    </row>
    <row r="51" spans="1:3" ht="15.6">
      <c r="A51" s="41" t="s">
        <v>114</v>
      </c>
      <c r="B51" s="11"/>
      <c r="C51" s="7" t="s">
        <v>32</v>
      </c>
    </row>
    <row r="52" spans="1:3" ht="15.6">
      <c r="A52" s="41" t="s">
        <v>115</v>
      </c>
      <c r="B52" s="11"/>
      <c r="C52" s="42" t="s">
        <v>37</v>
      </c>
    </row>
    <row r="53" spans="1:3" ht="15.6">
      <c r="A53" s="41" t="s">
        <v>116</v>
      </c>
      <c r="B53" s="11"/>
      <c r="C53" s="42" t="s">
        <v>117</v>
      </c>
    </row>
    <row r="54" spans="1:3" ht="15.6">
      <c r="A54" s="41" t="s">
        <v>118</v>
      </c>
      <c r="B54" s="11"/>
      <c r="C54" s="42" t="s">
        <v>289</v>
      </c>
    </row>
    <row r="55" spans="1:3">
      <c r="A55" s="43" t="s">
        <v>120</v>
      </c>
      <c r="B55" s="44"/>
      <c r="C55" s="45">
        <v>8347002691</v>
      </c>
    </row>
  </sheetData>
  <mergeCells count="6">
    <mergeCell ref="A36:C36"/>
    <mergeCell ref="B12:C12"/>
    <mergeCell ref="A13:C13"/>
    <mergeCell ref="A33:C33"/>
    <mergeCell ref="A34:C34"/>
    <mergeCell ref="A35:C35"/>
  </mergeCells>
  <pageMargins left="0.75" right="0.75" top="1" bottom="1" header="0.5" footer="0.5"/>
  <pageSetup paperSize="9" orientation="portrait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000-000000000000}">
  <dimension ref="A1:C55"/>
  <sheetViews>
    <sheetView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678</v>
      </c>
      <c r="B11" s="13"/>
      <c r="C11" s="14"/>
    </row>
    <row r="12" spans="1:3" ht="15.6">
      <c r="A12" s="15" t="s">
        <v>209</v>
      </c>
      <c r="B12" s="444" t="s">
        <v>679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54" customHeight="1">
      <c r="A15" s="19" t="s">
        <v>680</v>
      </c>
      <c r="B15" s="20"/>
      <c r="C15" s="21"/>
    </row>
    <row r="16" spans="1:3" ht="15.6">
      <c r="A16" s="22" t="s">
        <v>100</v>
      </c>
      <c r="B16" s="23">
        <v>1</v>
      </c>
      <c r="C16" s="24">
        <v>4699000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46990</v>
      </c>
    </row>
    <row r="19" spans="1:3" ht="15.6">
      <c r="A19" s="22"/>
      <c r="B19" s="23"/>
      <c r="C19" s="25"/>
    </row>
    <row r="20" spans="1:3" ht="15.6">
      <c r="A20" s="26" t="s">
        <v>102</v>
      </c>
      <c r="B20" s="20">
        <v>1</v>
      </c>
      <c r="C20" s="21">
        <v>380710</v>
      </c>
    </row>
    <row r="21" spans="1:3" ht="15.6">
      <c r="A21" s="26"/>
      <c r="B21" s="20"/>
      <c r="C21" s="21"/>
    </row>
    <row r="22" spans="1:3" ht="15.6">
      <c r="A22" s="26" t="s">
        <v>324</v>
      </c>
      <c r="B22" s="20">
        <v>1</v>
      </c>
      <c r="C22" s="21">
        <v>184324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125332</v>
      </c>
    </row>
    <row r="25" spans="1:3" ht="15.6">
      <c r="A25" s="26"/>
      <c r="B25" s="20"/>
      <c r="C25" s="21"/>
    </row>
    <row r="26" spans="1:3" ht="15.6">
      <c r="A26" s="26" t="s">
        <v>325</v>
      </c>
      <c r="B26" s="20">
        <v>1</v>
      </c>
      <c r="C26" s="21">
        <v>45384</v>
      </c>
    </row>
    <row r="27" spans="1:3" ht="15.6">
      <c r="A27" s="26"/>
      <c r="B27" s="20"/>
      <c r="C27" s="21"/>
    </row>
    <row r="28" spans="1:3" ht="15.6">
      <c r="A28" s="26" t="s">
        <v>326</v>
      </c>
      <c r="B28" s="20">
        <v>1</v>
      </c>
      <c r="C28" s="21">
        <v>12400</v>
      </c>
    </row>
    <row r="29" spans="1:3" ht="15.6">
      <c r="A29" s="26"/>
      <c r="B29" s="20"/>
      <c r="C29" s="21"/>
    </row>
    <row r="30" spans="1:3" ht="15.6">
      <c r="A30" s="27" t="s">
        <v>127</v>
      </c>
      <c r="B30" s="20">
        <v>1</v>
      </c>
      <c r="C30" s="21">
        <f>SUM(C16:C29)</f>
        <v>5494140</v>
      </c>
    </row>
    <row r="31" spans="1:3">
      <c r="A31" s="74" t="s">
        <v>67</v>
      </c>
      <c r="B31" s="75"/>
      <c r="C31" s="76"/>
    </row>
    <row r="32" spans="1:3">
      <c r="A32" s="77" t="s">
        <v>179</v>
      </c>
      <c r="B32" s="30"/>
      <c r="C32" s="8"/>
    </row>
    <row r="33" spans="1:3">
      <c r="A33" s="446" t="s">
        <v>69</v>
      </c>
      <c r="B33" s="447"/>
      <c r="C33" s="448"/>
    </row>
    <row r="34" spans="1:3">
      <c r="A34" s="411" t="s">
        <v>327</v>
      </c>
      <c r="B34" s="412"/>
      <c r="C34" s="413"/>
    </row>
    <row r="35" spans="1:3">
      <c r="A35" s="441" t="s">
        <v>70</v>
      </c>
      <c r="B35" s="442"/>
      <c r="C35" s="443"/>
    </row>
    <row r="36" spans="1:3">
      <c r="A36" s="449" t="s">
        <v>328</v>
      </c>
      <c r="B36" s="450"/>
      <c r="C36" s="451"/>
    </row>
    <row r="37" spans="1:3">
      <c r="A37" s="28" t="s">
        <v>71</v>
      </c>
      <c r="B37" s="79"/>
      <c r="C37" s="80"/>
    </row>
    <row r="38" spans="1:3">
      <c r="A38" s="29" t="s">
        <v>72</v>
      </c>
      <c r="B38" s="30"/>
      <c r="C38" s="8"/>
    </row>
    <row r="39" spans="1:3">
      <c r="A39" s="81" t="s">
        <v>329</v>
      </c>
      <c r="B39" s="30"/>
      <c r="C39" s="8"/>
    </row>
    <row r="40" spans="1:3">
      <c r="A40" s="31" t="s">
        <v>74</v>
      </c>
      <c r="B40" s="30"/>
      <c r="C40" s="8"/>
    </row>
    <row r="41" spans="1:3">
      <c r="A41" s="31" t="s">
        <v>75</v>
      </c>
      <c r="B41" s="30"/>
      <c r="C41" s="8"/>
    </row>
    <row r="42" spans="1:3">
      <c r="A42" s="31" t="s">
        <v>76</v>
      </c>
      <c r="B42" s="30"/>
      <c r="C42" s="8"/>
    </row>
    <row r="43" spans="1:3">
      <c r="A43" s="32" t="s">
        <v>26</v>
      </c>
      <c r="B43" s="33"/>
      <c r="C43" s="34"/>
    </row>
    <row r="44" spans="1:3">
      <c r="A44" s="31" t="s">
        <v>77</v>
      </c>
      <c r="B44" s="30"/>
      <c r="C44" s="8"/>
    </row>
    <row r="45" spans="1:3">
      <c r="A45" s="35" t="s">
        <v>30</v>
      </c>
      <c r="B45" s="36"/>
      <c r="C45" s="37"/>
    </row>
    <row r="46" spans="1:3">
      <c r="A46" s="32" t="s">
        <v>78</v>
      </c>
      <c r="B46" s="36"/>
      <c r="C46" s="37"/>
    </row>
    <row r="47" spans="1:3">
      <c r="A47" s="38" t="s">
        <v>109</v>
      </c>
      <c r="B47" s="36"/>
      <c r="C47" s="37"/>
    </row>
    <row r="48" spans="1:3">
      <c r="A48" s="39" t="s">
        <v>110</v>
      </c>
      <c r="B48" s="36"/>
      <c r="C48" s="37"/>
    </row>
    <row r="49" spans="1:3">
      <c r="A49" s="39" t="s">
        <v>111</v>
      </c>
      <c r="B49" s="36" t="s">
        <v>112</v>
      </c>
      <c r="C49" s="37"/>
    </row>
    <row r="50" spans="1:3">
      <c r="A50" s="40" t="s">
        <v>113</v>
      </c>
      <c r="B50" s="36"/>
      <c r="C50" s="37"/>
    </row>
    <row r="51" spans="1:3" ht="15.6">
      <c r="A51" s="41" t="s">
        <v>114</v>
      </c>
      <c r="B51" s="11"/>
      <c r="C51" s="7" t="s">
        <v>32</v>
      </c>
    </row>
    <row r="52" spans="1:3" ht="15.6">
      <c r="A52" s="41" t="s">
        <v>115</v>
      </c>
      <c r="B52" s="11"/>
      <c r="C52" s="42" t="s">
        <v>37</v>
      </c>
    </row>
    <row r="53" spans="1:3" ht="15.6">
      <c r="A53" s="41" t="s">
        <v>116</v>
      </c>
      <c r="B53" s="11"/>
      <c r="C53" s="42" t="s">
        <v>117</v>
      </c>
    </row>
    <row r="54" spans="1:3" ht="15.6">
      <c r="A54" s="41" t="s">
        <v>118</v>
      </c>
      <c r="B54" s="11"/>
      <c r="C54" s="42" t="s">
        <v>437</v>
      </c>
    </row>
    <row r="55" spans="1:3">
      <c r="A55" s="43" t="s">
        <v>120</v>
      </c>
      <c r="B55" s="44"/>
      <c r="C55" s="45">
        <v>9106899047</v>
      </c>
    </row>
  </sheetData>
  <mergeCells count="6">
    <mergeCell ref="A36:C36"/>
    <mergeCell ref="B12:C12"/>
    <mergeCell ref="A13:C13"/>
    <mergeCell ref="A33:C33"/>
    <mergeCell ref="A34:C34"/>
    <mergeCell ref="A35:C35"/>
  </mergeCells>
  <pageMargins left="0.75" right="0.75" top="1" bottom="1" header="0.5" footer="0.5"/>
  <pageSetup paperSize="9" scale="75" orientation="portrait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100-000000000000}">
  <dimension ref="A1:C61"/>
  <sheetViews>
    <sheetView workbookViewId="0">
      <selection activeCell="C28" sqref="A27:C29"/>
    </sheetView>
  </sheetViews>
  <sheetFormatPr defaultColWidth="9.109375" defaultRowHeight="14.4"/>
  <cols>
    <col min="1" max="1" width="65.44140625" customWidth="1"/>
    <col min="2" max="2" width="17.88671875" customWidth="1"/>
    <col min="3" max="3" width="41.5546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111" t="s">
        <v>681</v>
      </c>
      <c r="B11" s="11"/>
      <c r="C11" s="97" t="s">
        <v>658</v>
      </c>
    </row>
    <row r="12" spans="1:3" ht="22.8">
      <c r="A12" s="360" t="s">
        <v>62</v>
      </c>
      <c r="B12" s="361"/>
      <c r="C12" s="362"/>
    </row>
    <row r="13" spans="1:3" ht="42" customHeight="1">
      <c r="A13" s="504" t="s">
        <v>682</v>
      </c>
      <c r="B13" s="504"/>
      <c r="C13" s="504"/>
    </row>
    <row r="14" spans="1:3">
      <c r="A14" s="505"/>
      <c r="B14" s="505"/>
      <c r="C14" s="505"/>
    </row>
    <row r="15" spans="1:3" ht="15.6">
      <c r="A15" s="114" t="s">
        <v>660</v>
      </c>
      <c r="B15" s="115" t="s">
        <v>661</v>
      </c>
      <c r="C15" s="115" t="s">
        <v>662</v>
      </c>
    </row>
    <row r="16" spans="1:3">
      <c r="A16" s="113"/>
      <c r="B16" s="116"/>
      <c r="C16" s="116"/>
    </row>
    <row r="17" spans="1:3" ht="15.6">
      <c r="A17" s="117" t="s">
        <v>683</v>
      </c>
      <c r="B17" s="115">
        <v>1</v>
      </c>
      <c r="C17" s="118">
        <v>3839</v>
      </c>
    </row>
    <row r="18" spans="1:3" ht="15.6">
      <c r="A18" s="117" t="s">
        <v>383</v>
      </c>
      <c r="B18" s="115">
        <v>1</v>
      </c>
      <c r="C18" s="118">
        <v>3689</v>
      </c>
    </row>
    <row r="19" spans="1:3" ht="15.6">
      <c r="A19" s="117" t="s">
        <v>684</v>
      </c>
      <c r="B19" s="115">
        <v>1</v>
      </c>
      <c r="C19" s="118">
        <v>1189</v>
      </c>
    </row>
    <row r="20" spans="1:3" ht="15.6">
      <c r="A20" s="117" t="s">
        <v>685</v>
      </c>
      <c r="B20" s="115">
        <v>1</v>
      </c>
      <c r="C20" s="118">
        <v>5499</v>
      </c>
    </row>
    <row r="21" spans="1:3" ht="15.6">
      <c r="A21" s="117" t="s">
        <v>397</v>
      </c>
      <c r="B21" s="115">
        <v>1</v>
      </c>
      <c r="C21" s="118">
        <v>6599</v>
      </c>
    </row>
    <row r="22" spans="1:3" ht="15.6">
      <c r="A22" s="117" t="s">
        <v>398</v>
      </c>
      <c r="B22" s="115">
        <v>1</v>
      </c>
      <c r="C22" s="118">
        <v>6599</v>
      </c>
    </row>
    <row r="23" spans="1:3" ht="15.6">
      <c r="A23" s="119" t="s">
        <v>686</v>
      </c>
      <c r="B23" s="120">
        <v>1</v>
      </c>
      <c r="C23" s="121">
        <v>3330</v>
      </c>
    </row>
    <row r="24" spans="1:3" ht="15.6">
      <c r="A24" s="122" t="s">
        <v>687</v>
      </c>
      <c r="B24" s="123">
        <v>1</v>
      </c>
      <c r="C24" s="124">
        <v>3330</v>
      </c>
    </row>
    <row r="25" spans="1:3" ht="15.6">
      <c r="A25" s="119" t="s">
        <v>385</v>
      </c>
      <c r="B25" s="120">
        <v>1</v>
      </c>
      <c r="C25" s="121">
        <v>5009</v>
      </c>
    </row>
    <row r="26" spans="1:3" ht="15.6">
      <c r="A26" s="125" t="s">
        <v>688</v>
      </c>
      <c r="B26" s="126">
        <v>1</v>
      </c>
      <c r="C26" s="127">
        <v>5499</v>
      </c>
    </row>
    <row r="27" spans="1:3" ht="15.6">
      <c r="A27" s="117" t="s">
        <v>689</v>
      </c>
      <c r="B27" s="115">
        <v>1</v>
      </c>
      <c r="C27" s="118">
        <v>3330</v>
      </c>
    </row>
    <row r="28" spans="1:3" ht="15.6">
      <c r="A28" s="117" t="s">
        <v>386</v>
      </c>
      <c r="B28" s="115">
        <v>1</v>
      </c>
      <c r="C28" s="118">
        <v>10879</v>
      </c>
    </row>
    <row r="29" spans="1:3" ht="15.6">
      <c r="A29" s="117" t="s">
        <v>690</v>
      </c>
      <c r="B29" s="115">
        <v>1</v>
      </c>
      <c r="C29" s="118">
        <v>6599</v>
      </c>
    </row>
    <row r="30" spans="1:3" ht="15.6">
      <c r="A30" s="117" t="s">
        <v>691</v>
      </c>
      <c r="B30" s="115">
        <v>1</v>
      </c>
      <c r="C30" s="118">
        <v>5499</v>
      </c>
    </row>
    <row r="31" spans="1:3" ht="15.6">
      <c r="A31" s="117" t="s">
        <v>692</v>
      </c>
      <c r="B31" s="115">
        <v>1</v>
      </c>
      <c r="C31" s="118">
        <v>1599</v>
      </c>
    </row>
    <row r="32" spans="1:3" ht="15.6">
      <c r="A32" s="117" t="s">
        <v>393</v>
      </c>
      <c r="B32" s="115">
        <v>1</v>
      </c>
      <c r="C32" s="118">
        <v>3139</v>
      </c>
    </row>
    <row r="33" spans="1:3" ht="15.6">
      <c r="A33" s="117" t="s">
        <v>693</v>
      </c>
      <c r="B33" s="115">
        <v>2</v>
      </c>
      <c r="C33" s="118">
        <v>1736</v>
      </c>
    </row>
    <row r="34" spans="1:3" ht="15.6">
      <c r="A34" s="117" t="s">
        <v>694</v>
      </c>
      <c r="B34" s="115">
        <v>1</v>
      </c>
      <c r="C34" s="118">
        <v>13399</v>
      </c>
    </row>
    <row r="35" spans="1:3" ht="15.6">
      <c r="A35" s="117" t="s">
        <v>695</v>
      </c>
      <c r="B35" s="115">
        <v>1</v>
      </c>
      <c r="C35" s="118">
        <v>6645</v>
      </c>
    </row>
    <row r="36" spans="1:3" ht="15.6">
      <c r="A36" s="117" t="s">
        <v>696</v>
      </c>
      <c r="B36" s="115">
        <v>1</v>
      </c>
      <c r="C36" s="118">
        <v>4975</v>
      </c>
    </row>
    <row r="37" spans="1:3" ht="15.6">
      <c r="A37" s="128" t="s">
        <v>674</v>
      </c>
      <c r="B37" s="112">
        <f>SUM(B17:B36)</f>
        <v>21</v>
      </c>
      <c r="C37" s="127">
        <v>102000</v>
      </c>
    </row>
    <row r="38" spans="1:3">
      <c r="A38" s="129" t="s">
        <v>67</v>
      </c>
      <c r="B38" s="30"/>
      <c r="C38" s="8"/>
    </row>
    <row r="39" spans="1:3">
      <c r="A39" s="77" t="s">
        <v>68</v>
      </c>
      <c r="B39" s="30"/>
      <c r="C39" s="8"/>
    </row>
    <row r="40" spans="1:3" ht="20.399999999999999">
      <c r="A40" s="130" t="s">
        <v>69</v>
      </c>
      <c r="B40" s="11"/>
      <c r="C40" s="9"/>
    </row>
    <row r="41" spans="1:3" ht="15.6">
      <c r="A41" s="131" t="s">
        <v>566</v>
      </c>
      <c r="B41" s="11"/>
      <c r="C41" s="9"/>
    </row>
    <row r="42" spans="1:3">
      <c r="A42" s="396" t="s">
        <v>70</v>
      </c>
      <c r="B42" s="397"/>
      <c r="C42" s="398"/>
    </row>
    <row r="43" spans="1:3">
      <c r="A43" s="29" t="s">
        <v>71</v>
      </c>
      <c r="B43" s="30"/>
      <c r="C43" s="8"/>
    </row>
    <row r="44" spans="1:3">
      <c r="A44" s="29" t="s">
        <v>72</v>
      </c>
      <c r="B44" s="30"/>
      <c r="C44" s="8"/>
    </row>
    <row r="45" spans="1:3">
      <c r="A45" s="29" t="s">
        <v>73</v>
      </c>
      <c r="B45" s="30"/>
      <c r="C45" s="8"/>
    </row>
    <row r="46" spans="1:3">
      <c r="A46" s="31" t="s">
        <v>74</v>
      </c>
      <c r="B46" s="30"/>
      <c r="C46" s="8"/>
    </row>
    <row r="47" spans="1:3">
      <c r="A47" s="31" t="s">
        <v>75</v>
      </c>
      <c r="B47" s="30"/>
      <c r="C47" s="8"/>
    </row>
    <row r="48" spans="1:3">
      <c r="A48" s="31" t="s">
        <v>76</v>
      </c>
      <c r="B48" s="30"/>
      <c r="C48" s="8"/>
    </row>
    <row r="49" spans="1:3">
      <c r="A49" s="32" t="s">
        <v>26</v>
      </c>
      <c r="B49" s="33"/>
      <c r="C49" s="34"/>
    </row>
    <row r="50" spans="1:3">
      <c r="A50" s="31" t="s">
        <v>77</v>
      </c>
      <c r="B50" s="30"/>
      <c r="C50" s="8"/>
    </row>
    <row r="51" spans="1:3">
      <c r="A51" s="35" t="s">
        <v>30</v>
      </c>
      <c r="B51" s="36"/>
      <c r="C51" s="37"/>
    </row>
    <row r="52" spans="1:3">
      <c r="A52" s="32" t="s">
        <v>78</v>
      </c>
      <c r="B52" s="36"/>
      <c r="C52" s="37"/>
    </row>
    <row r="53" spans="1:3">
      <c r="A53" s="38" t="s">
        <v>109</v>
      </c>
      <c r="B53" s="36"/>
      <c r="C53" s="37"/>
    </row>
    <row r="54" spans="1:3">
      <c r="A54" s="39" t="s">
        <v>110</v>
      </c>
      <c r="B54" s="36"/>
      <c r="C54" s="37"/>
    </row>
    <row r="55" spans="1:3">
      <c r="A55" s="39" t="s">
        <v>111</v>
      </c>
      <c r="B55" s="36" t="s">
        <v>112</v>
      </c>
      <c r="C55" s="37"/>
    </row>
    <row r="56" spans="1:3">
      <c r="A56" s="40" t="s">
        <v>113</v>
      </c>
      <c r="B56" s="36"/>
      <c r="C56" s="37"/>
    </row>
    <row r="57" spans="1:3" ht="15.6">
      <c r="A57" s="41" t="s">
        <v>114</v>
      </c>
      <c r="B57" s="11"/>
      <c r="C57" s="7" t="s">
        <v>32</v>
      </c>
    </row>
    <row r="58" spans="1:3" ht="15.6">
      <c r="A58" s="41" t="s">
        <v>115</v>
      </c>
      <c r="B58" s="11"/>
      <c r="C58" s="42" t="s">
        <v>37</v>
      </c>
    </row>
    <row r="59" spans="1:3" ht="15.6">
      <c r="A59" s="41" t="s">
        <v>116</v>
      </c>
      <c r="B59" s="11"/>
      <c r="C59" s="42" t="s">
        <v>117</v>
      </c>
    </row>
    <row r="60" spans="1:3" ht="15.6">
      <c r="A60" s="41" t="s">
        <v>118</v>
      </c>
      <c r="B60" s="11"/>
      <c r="C60" s="42" t="s">
        <v>697</v>
      </c>
    </row>
    <row r="61" spans="1:3">
      <c r="A61" s="43" t="s">
        <v>120</v>
      </c>
      <c r="B61" s="44"/>
      <c r="C61" s="45">
        <v>9624011599</v>
      </c>
    </row>
  </sheetData>
  <mergeCells count="4">
    <mergeCell ref="A12:C12"/>
    <mergeCell ref="A13:C13"/>
    <mergeCell ref="A14:C14"/>
    <mergeCell ref="A42:C42"/>
  </mergeCells>
  <pageMargins left="0.75" right="0.75" top="1" bottom="1" header="0.5" footer="0.5"/>
  <pageSetup paperSize="9" orientation="portrait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200-000000000000}">
  <sheetPr>
    <pageSetUpPr fitToPage="1"/>
  </sheetPr>
  <dimension ref="A1:C62"/>
  <sheetViews>
    <sheetView topLeftCell="A4" zoomScale="85" zoomScaleNormal="85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49" t="s">
        <v>698</v>
      </c>
      <c r="B11" s="11"/>
      <c r="C11" s="8"/>
    </row>
    <row r="12" spans="1:3" ht="16.95" customHeight="1">
      <c r="A12" s="96" t="s">
        <v>213</v>
      </c>
      <c r="B12" s="11"/>
      <c r="C12" s="97" t="s">
        <v>420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699</v>
      </c>
      <c r="B15" s="20"/>
      <c r="C15" s="21"/>
    </row>
    <row r="16" spans="1:3" ht="15.6">
      <c r="A16" s="22" t="s">
        <v>96</v>
      </c>
      <c r="B16" s="23">
        <v>1</v>
      </c>
      <c r="C16" s="24">
        <f>C20*100/145</f>
        <v>1202758.6206896552</v>
      </c>
    </row>
    <row r="17" spans="1:3" ht="15.6">
      <c r="A17" s="22" t="s">
        <v>97</v>
      </c>
      <c r="B17" s="23">
        <v>1</v>
      </c>
      <c r="C17" s="24">
        <f>C16*14%</f>
        <v>168386.20689655174</v>
      </c>
    </row>
    <row r="18" spans="1:3" ht="15.6">
      <c r="A18" s="22" t="s">
        <v>98</v>
      </c>
      <c r="B18" s="23">
        <v>1</v>
      </c>
      <c r="C18" s="24">
        <f>C16*14%</f>
        <v>168386.20689655174</v>
      </c>
    </row>
    <row r="19" spans="1:3" ht="15.6">
      <c r="A19" s="22" t="s">
        <v>700</v>
      </c>
      <c r="B19" s="23">
        <v>1</v>
      </c>
      <c r="C19" s="108">
        <f>C16*17%</f>
        <v>204468.96551724139</v>
      </c>
    </row>
    <row r="20" spans="1:3" ht="15.6">
      <c r="A20" s="22" t="s">
        <v>100</v>
      </c>
      <c r="B20" s="23">
        <v>1</v>
      </c>
      <c r="C20" s="24">
        <v>1744000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17440</v>
      </c>
    </row>
    <row r="23" spans="1:3" ht="15.6">
      <c r="A23" s="22"/>
      <c r="B23" s="23"/>
      <c r="C23" s="25"/>
    </row>
    <row r="24" spans="1:3" ht="15.6">
      <c r="A24" s="26" t="s">
        <v>102</v>
      </c>
      <c r="B24" s="20">
        <v>1</v>
      </c>
      <c r="C24" s="21">
        <v>148181</v>
      </c>
    </row>
    <row r="25" spans="1:3" ht="15.6">
      <c r="A25" s="26"/>
      <c r="B25" s="20"/>
      <c r="C25" s="21"/>
    </row>
    <row r="26" spans="1:3" ht="15.6">
      <c r="A26" s="26" t="s">
        <v>85</v>
      </c>
      <c r="B26" s="20">
        <v>1</v>
      </c>
      <c r="C26" s="21">
        <v>70575</v>
      </c>
    </row>
    <row r="27" spans="1:3" ht="15.6">
      <c r="A27" s="26"/>
      <c r="B27" s="20"/>
      <c r="C27" s="21"/>
    </row>
    <row r="28" spans="1:3" ht="15.6">
      <c r="A28" s="26" t="s">
        <v>701</v>
      </c>
      <c r="B28" s="20">
        <v>1</v>
      </c>
      <c r="C28" s="21">
        <v>33101</v>
      </c>
    </row>
    <row r="29" spans="1:3" ht="15.6">
      <c r="A29" s="26"/>
      <c r="B29" s="20"/>
      <c r="C29" s="21"/>
    </row>
    <row r="30" spans="1:3" ht="15.6">
      <c r="A30" s="26" t="s">
        <v>105</v>
      </c>
      <c r="B30" s="20">
        <v>1</v>
      </c>
      <c r="C30" s="21">
        <v>890</v>
      </c>
    </row>
    <row r="31" spans="1:3" ht="15.6">
      <c r="A31" s="26"/>
      <c r="B31" s="20"/>
      <c r="C31" s="21"/>
    </row>
    <row r="32" spans="1:3" ht="15.6">
      <c r="A32" s="26" t="s">
        <v>106</v>
      </c>
      <c r="B32" s="20">
        <v>1</v>
      </c>
      <c r="C32" s="21">
        <v>18342</v>
      </c>
    </row>
    <row r="33" spans="1:3" ht="15.6">
      <c r="A33" s="26"/>
      <c r="B33" s="20"/>
      <c r="C33" s="21"/>
    </row>
    <row r="34" spans="1:3" ht="15.6">
      <c r="A34" s="26" t="s">
        <v>515</v>
      </c>
      <c r="B34" s="20">
        <v>1</v>
      </c>
      <c r="C34" s="21">
        <v>9000</v>
      </c>
    </row>
    <row r="35" spans="1:3" ht="15.6">
      <c r="A35" s="26"/>
      <c r="B35" s="20"/>
      <c r="C35" s="21"/>
    </row>
    <row r="36" spans="1:3" ht="15.6">
      <c r="A36" s="26" t="s">
        <v>107</v>
      </c>
      <c r="B36" s="20">
        <v>1</v>
      </c>
      <c r="C36" s="21">
        <v>250</v>
      </c>
    </row>
    <row r="37" spans="1:3" ht="15.6">
      <c r="A37" s="26"/>
      <c r="B37" s="20"/>
      <c r="C37" s="21"/>
    </row>
    <row r="38" spans="1:3" ht="15.6">
      <c r="A38" s="26" t="s">
        <v>108</v>
      </c>
      <c r="B38" s="20">
        <v>1</v>
      </c>
      <c r="C38" s="21">
        <v>4000</v>
      </c>
    </row>
    <row r="39" spans="1:3" ht="15.6">
      <c r="A39" s="98" t="s">
        <v>23</v>
      </c>
      <c r="B39" s="20">
        <v>1</v>
      </c>
      <c r="C39" s="21">
        <f>SUM(C20:C38)</f>
        <v>2045779</v>
      </c>
    </row>
    <row r="40" spans="1:3">
      <c r="A40" s="99" t="s">
        <v>67</v>
      </c>
      <c r="B40" s="100"/>
      <c r="C40" s="101"/>
    </row>
    <row r="41" spans="1:3">
      <c r="A41" s="102" t="s">
        <v>575</v>
      </c>
      <c r="B41" s="102"/>
      <c r="C41" s="103"/>
    </row>
    <row r="42" spans="1:3">
      <c r="A42" s="104" t="s">
        <v>702</v>
      </c>
      <c r="B42" s="102"/>
      <c r="C42" s="103"/>
    </row>
    <row r="43" spans="1:3">
      <c r="A43" s="105" t="s">
        <v>70</v>
      </c>
      <c r="B43" s="105"/>
      <c r="C43" s="106"/>
    </row>
    <row r="44" spans="1:3">
      <c r="A44" s="29" t="s">
        <v>71</v>
      </c>
      <c r="B44" s="30"/>
      <c r="C44" s="8"/>
    </row>
    <row r="45" spans="1:3">
      <c r="A45" s="29" t="s">
        <v>72</v>
      </c>
      <c r="B45" s="30"/>
      <c r="C45" s="8"/>
    </row>
    <row r="46" spans="1:3">
      <c r="A46" s="29" t="s">
        <v>73</v>
      </c>
      <c r="B46" s="30"/>
      <c r="C46" s="8"/>
    </row>
    <row r="47" spans="1:3">
      <c r="A47" s="31" t="s">
        <v>74</v>
      </c>
      <c r="B47" s="30"/>
      <c r="C47" s="8"/>
    </row>
    <row r="48" spans="1:3">
      <c r="A48" s="31" t="s">
        <v>75</v>
      </c>
      <c r="B48" s="30"/>
      <c r="C48" s="8"/>
    </row>
    <row r="49" spans="1:3">
      <c r="A49" s="31" t="s">
        <v>76</v>
      </c>
      <c r="B49" s="30"/>
      <c r="C49" s="8"/>
    </row>
    <row r="50" spans="1:3">
      <c r="A50" s="32" t="s">
        <v>26</v>
      </c>
      <c r="B50" s="33"/>
      <c r="C50" s="34"/>
    </row>
    <row r="51" spans="1:3">
      <c r="A51" s="31" t="s">
        <v>77</v>
      </c>
      <c r="B51" s="30"/>
      <c r="C51" s="8"/>
    </row>
    <row r="52" spans="1:3">
      <c r="A52" s="35" t="s">
        <v>30</v>
      </c>
      <c r="B52" s="36"/>
      <c r="C52" s="37"/>
    </row>
    <row r="53" spans="1:3">
      <c r="A53" s="32" t="s">
        <v>78</v>
      </c>
      <c r="B53" s="36"/>
      <c r="C53" s="37"/>
    </row>
    <row r="54" spans="1:3">
      <c r="A54" s="38" t="s">
        <v>109</v>
      </c>
      <c r="B54" s="36"/>
      <c r="C54" s="37"/>
    </row>
    <row r="55" spans="1:3">
      <c r="A55" s="39" t="s">
        <v>110</v>
      </c>
      <c r="B55" s="36"/>
      <c r="C55" s="37"/>
    </row>
    <row r="56" spans="1:3">
      <c r="A56" s="39" t="s">
        <v>111</v>
      </c>
      <c r="B56" s="36" t="s">
        <v>112</v>
      </c>
      <c r="C56" s="37"/>
    </row>
    <row r="57" spans="1:3">
      <c r="A57" s="40" t="s">
        <v>113</v>
      </c>
      <c r="B57" s="36"/>
      <c r="C57" s="37"/>
    </row>
    <row r="58" spans="1:3" ht="15.6">
      <c r="A58" s="41" t="s">
        <v>114</v>
      </c>
      <c r="B58" s="11"/>
      <c r="C58" s="7" t="s">
        <v>32</v>
      </c>
    </row>
    <row r="59" spans="1:3" ht="15.6">
      <c r="A59" s="41" t="s">
        <v>115</v>
      </c>
      <c r="B59" s="11"/>
      <c r="C59" s="42" t="s">
        <v>37</v>
      </c>
    </row>
    <row r="60" spans="1:3" ht="15.6">
      <c r="A60" s="41" t="s">
        <v>116</v>
      </c>
      <c r="B60" s="11"/>
      <c r="C60" s="42" t="s">
        <v>117</v>
      </c>
    </row>
    <row r="61" spans="1:3" ht="15.6">
      <c r="A61" s="41" t="s">
        <v>118</v>
      </c>
      <c r="B61" s="11"/>
      <c r="C61" s="42" t="s">
        <v>119</v>
      </c>
    </row>
    <row r="62" spans="1:3">
      <c r="A62" s="43" t="s">
        <v>120</v>
      </c>
      <c r="B62" s="44"/>
      <c r="C62" s="45">
        <v>9913155952</v>
      </c>
    </row>
  </sheetData>
  <mergeCells count="1">
    <mergeCell ref="A13:C13"/>
  </mergeCells>
  <pageMargins left="0.75" right="0.75" top="0.47222222222222199" bottom="0.23611111111111099" header="0.5" footer="0.5"/>
  <pageSetup paperSize="9" scale="76" fitToHeight="0" orientation="portrait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3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  <pageSetup paperSize="9" orientation="portrait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400-000000000000}">
  <dimension ref="A1:C53"/>
  <sheetViews>
    <sheetView workbookViewId="0">
      <selection activeCell="A10" sqref="A10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  <col min="8" max="8" width="11.44140625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703</v>
      </c>
    </row>
    <row r="11" spans="1:3">
      <c r="A11" s="49" t="s">
        <v>704</v>
      </c>
      <c r="B11" s="5"/>
      <c r="C11" s="8"/>
    </row>
    <row r="12" spans="1:3" ht="22.05" customHeight="1">
      <c r="A12" s="110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55.2">
      <c r="A15" s="51" t="s">
        <v>705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1849000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81530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70083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18490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35583</v>
      </c>
    </row>
    <row r="25" spans="1:3" ht="15.6">
      <c r="A25" s="56"/>
      <c r="B25" s="54"/>
      <c r="C25" s="55"/>
    </row>
    <row r="26" spans="1:3" ht="15.6">
      <c r="A26" s="56" t="s">
        <v>144</v>
      </c>
      <c r="B26" s="54">
        <v>1</v>
      </c>
      <c r="C26" s="55">
        <v>8200</v>
      </c>
    </row>
    <row r="27" spans="1:3" ht="15.6">
      <c r="A27" s="56"/>
      <c r="B27" s="54"/>
      <c r="C27" s="55"/>
    </row>
    <row r="28" spans="1:3" ht="15.6">
      <c r="A28" s="82" t="s">
        <v>66</v>
      </c>
      <c r="B28" s="83">
        <v>1</v>
      </c>
      <c r="C28" s="84">
        <v>18771</v>
      </c>
    </row>
    <row r="29" spans="1:3" ht="15.6" hidden="1">
      <c r="A29" s="85"/>
      <c r="B29" s="83"/>
      <c r="C29" s="86"/>
    </row>
    <row r="30" spans="1:3" ht="15.6">
      <c r="A30" s="22" t="s">
        <v>127</v>
      </c>
      <c r="B30" s="20">
        <v>1</v>
      </c>
      <c r="C30" s="25">
        <f>SUM(C16:C29)</f>
        <v>2081657</v>
      </c>
    </row>
    <row r="31" spans="1:3">
      <c r="A31" s="384" t="s">
        <v>24</v>
      </c>
      <c r="B31" s="385"/>
      <c r="C31" s="386"/>
    </row>
    <row r="32" spans="1:3">
      <c r="A32" s="506" t="s">
        <v>706</v>
      </c>
      <c r="B32" s="507"/>
      <c r="C32" s="508"/>
    </row>
    <row r="33" spans="1:3" ht="15.6">
      <c r="A33" s="87" t="s">
        <v>25</v>
      </c>
      <c r="B33" s="88"/>
      <c r="C33" s="86"/>
    </row>
    <row r="34" spans="1:3">
      <c r="A34" s="375" t="s">
        <v>87</v>
      </c>
      <c r="B34" s="376"/>
      <c r="C34" s="377"/>
    </row>
    <row r="35" spans="1:3">
      <c r="A35" s="375" t="s">
        <v>194</v>
      </c>
      <c r="B35" s="376"/>
      <c r="C35" s="377"/>
    </row>
    <row r="36" spans="1:3">
      <c r="A36" s="65" t="s">
        <v>195</v>
      </c>
      <c r="B36" s="66"/>
      <c r="C36" s="67"/>
    </row>
    <row r="37" spans="1:3">
      <c r="A37" s="378" t="s">
        <v>88</v>
      </c>
      <c r="B37" s="379"/>
      <c r="C37" s="380"/>
    </row>
    <row r="38" spans="1:3">
      <c r="A38" s="68" t="s">
        <v>134</v>
      </c>
      <c r="B38" s="69"/>
      <c r="C38" s="70"/>
    </row>
    <row r="39" spans="1:3">
      <c r="A39" s="378" t="s">
        <v>135</v>
      </c>
      <c r="B39" s="379"/>
      <c r="C39" s="380"/>
    </row>
    <row r="40" spans="1:3">
      <c r="A40" s="32" t="s">
        <v>26</v>
      </c>
      <c r="B40" s="33"/>
      <c r="C40" s="34"/>
    </row>
    <row r="41" spans="1:3">
      <c r="A41" s="31" t="s">
        <v>27</v>
      </c>
      <c r="B41" s="30"/>
      <c r="C41" s="8"/>
    </row>
    <row r="42" spans="1:3">
      <c r="A42" s="31" t="s">
        <v>28</v>
      </c>
      <c r="B42" s="30"/>
      <c r="C42" s="8"/>
    </row>
    <row r="43" spans="1:3">
      <c r="A43" s="58" t="s">
        <v>29</v>
      </c>
      <c r="B43" s="59"/>
      <c r="C43" s="60"/>
    </row>
    <row r="44" spans="1:3">
      <c r="A44" s="35" t="s">
        <v>30</v>
      </c>
      <c r="B44" s="36"/>
      <c r="C44" s="37"/>
    </row>
    <row r="45" spans="1:3" ht="15.6">
      <c r="A45" s="61" t="s">
        <v>31</v>
      </c>
      <c r="B45" s="62"/>
      <c r="C45" s="63" t="s">
        <v>32</v>
      </c>
    </row>
    <row r="46" spans="1:3">
      <c r="A46" s="31" t="s">
        <v>33</v>
      </c>
      <c r="B46" s="31"/>
      <c r="C46" s="42"/>
    </row>
    <row r="47" spans="1:3">
      <c r="A47" s="31" t="s">
        <v>34</v>
      </c>
      <c r="B47" s="31"/>
      <c r="C47" s="42"/>
    </row>
    <row r="48" spans="1:3">
      <c r="A48" s="31" t="s">
        <v>35</v>
      </c>
      <c r="B48" s="31"/>
      <c r="C48" s="42"/>
    </row>
    <row r="49" spans="1:3">
      <c r="A49" s="31" t="s">
        <v>36</v>
      </c>
      <c r="B49" s="31"/>
      <c r="C49" s="42" t="s">
        <v>37</v>
      </c>
    </row>
    <row r="50" spans="1:3">
      <c r="A50" s="31" t="s">
        <v>38</v>
      </c>
      <c r="B50" s="31"/>
      <c r="C50" s="42" t="s">
        <v>39</v>
      </c>
    </row>
    <row r="51" spans="1:3">
      <c r="A51" s="31" t="s">
        <v>40</v>
      </c>
      <c r="B51" s="31"/>
      <c r="C51" s="42" t="s">
        <v>371</v>
      </c>
    </row>
    <row r="52" spans="1:3">
      <c r="A52" s="31" t="s">
        <v>42</v>
      </c>
      <c r="B52" s="31"/>
      <c r="C52" s="42">
        <v>8155893247</v>
      </c>
    </row>
    <row r="53" spans="1:3">
      <c r="A53" s="64"/>
      <c r="B53" s="64"/>
      <c r="C53" s="45"/>
    </row>
  </sheetData>
  <mergeCells count="7">
    <mergeCell ref="A37:C37"/>
    <mergeCell ref="A39:C39"/>
    <mergeCell ref="A13:C13"/>
    <mergeCell ref="A31:C31"/>
    <mergeCell ref="A32:C32"/>
    <mergeCell ref="A34:C34"/>
    <mergeCell ref="A35:C35"/>
  </mergeCells>
  <pageMargins left="0.75" right="0.75" top="0.39305555555555599" bottom="1" header="0.5" footer="0.5"/>
  <pageSetup paperSize="9" scale="75" fitToHeight="0" orientation="portrait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5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600-000000000000}">
  <dimension ref="A1:G52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7">
      <c r="A1" s="1"/>
      <c r="B1" s="2"/>
      <c r="C1" s="3"/>
    </row>
    <row r="2" spans="1:7" ht="21">
      <c r="A2" s="46"/>
      <c r="B2" s="5"/>
      <c r="C2" s="6" t="s">
        <v>1</v>
      </c>
    </row>
    <row r="3" spans="1:7" ht="15.6">
      <c r="A3" s="4"/>
      <c r="B3" s="5"/>
      <c r="C3" s="7" t="s">
        <v>2</v>
      </c>
    </row>
    <row r="4" spans="1:7" ht="15.6">
      <c r="A4" s="4"/>
      <c r="B4" s="5"/>
      <c r="C4" s="7" t="s">
        <v>3</v>
      </c>
    </row>
    <row r="5" spans="1:7" ht="15.6">
      <c r="A5" s="4"/>
      <c r="B5" s="5"/>
      <c r="C5" s="7" t="s">
        <v>43</v>
      </c>
    </row>
    <row r="6" spans="1:7" ht="15.6">
      <c r="A6" s="4"/>
      <c r="B6" s="5"/>
      <c r="C6" s="7" t="s">
        <v>5</v>
      </c>
    </row>
    <row r="7" spans="1:7" ht="15.6">
      <c r="A7" s="4"/>
      <c r="B7" s="5"/>
      <c r="C7" s="7" t="s">
        <v>6</v>
      </c>
    </row>
    <row r="8" spans="1:7">
      <c r="A8" s="4"/>
      <c r="B8" s="5"/>
      <c r="C8" s="8"/>
    </row>
    <row r="9" spans="1:7" ht="15.6">
      <c r="A9" s="4"/>
      <c r="B9" s="5"/>
      <c r="C9" s="9"/>
    </row>
    <row r="10" spans="1:7">
      <c r="A10" s="47" t="s">
        <v>7</v>
      </c>
      <c r="B10" s="5"/>
      <c r="C10" s="48" t="s">
        <v>707</v>
      </c>
    </row>
    <row r="11" spans="1:7">
      <c r="A11" s="49" t="s">
        <v>708</v>
      </c>
      <c r="B11" s="5"/>
      <c r="C11" s="8"/>
    </row>
    <row r="12" spans="1:7">
      <c r="A12" s="49" t="s">
        <v>10</v>
      </c>
      <c r="B12" s="5"/>
      <c r="C12" s="8"/>
      <c r="G12" t="s">
        <v>709</v>
      </c>
    </row>
    <row r="13" spans="1:7" ht="22.8">
      <c r="A13" s="360" t="s">
        <v>11</v>
      </c>
      <c r="B13" s="361"/>
      <c r="C13" s="362"/>
      <c r="G13" t="s">
        <v>710</v>
      </c>
    </row>
    <row r="14" spans="1:7" ht="31.2">
      <c r="A14" s="50" t="s">
        <v>12</v>
      </c>
      <c r="B14" s="17" t="s">
        <v>13</v>
      </c>
      <c r="C14" s="18" t="s">
        <v>14</v>
      </c>
    </row>
    <row r="15" spans="1:7" ht="15.6">
      <c r="A15" s="51" t="s">
        <v>711</v>
      </c>
      <c r="B15" s="20"/>
      <c r="C15" s="21"/>
    </row>
    <row r="16" spans="1:7" ht="15.6">
      <c r="A16" s="52" t="s">
        <v>712</v>
      </c>
      <c r="B16" s="23">
        <v>1</v>
      </c>
      <c r="C16" s="25">
        <v>5999</v>
      </c>
    </row>
    <row r="17" spans="1:3" ht="15.6">
      <c r="A17" s="53" t="s">
        <v>713</v>
      </c>
      <c r="B17" s="54">
        <v>1</v>
      </c>
      <c r="C17" s="55">
        <v>3689</v>
      </c>
    </row>
    <row r="18" spans="1:3" ht="15.6">
      <c r="A18" s="56" t="s">
        <v>684</v>
      </c>
      <c r="B18" s="54">
        <v>1</v>
      </c>
      <c r="C18" s="55">
        <v>1189</v>
      </c>
    </row>
    <row r="19" spans="1:3" ht="15.6">
      <c r="A19" s="56" t="s">
        <v>714</v>
      </c>
      <c r="B19" s="54"/>
      <c r="C19" s="55"/>
    </row>
    <row r="20" spans="1:3" ht="15.6">
      <c r="A20" s="56" t="s">
        <v>715</v>
      </c>
      <c r="B20" s="54"/>
      <c r="C20" s="55"/>
    </row>
    <row r="21" spans="1:3" ht="15.6">
      <c r="A21" s="56" t="s">
        <v>716</v>
      </c>
      <c r="B21" s="54"/>
      <c r="C21" s="55"/>
    </row>
    <row r="22" spans="1:3" ht="15.6">
      <c r="A22" s="56"/>
      <c r="B22" s="54"/>
      <c r="C22" s="55"/>
    </row>
    <row r="23" spans="1:3" ht="15.6">
      <c r="A23" s="56"/>
      <c r="B23" s="54"/>
      <c r="C23" s="55"/>
    </row>
    <row r="24" spans="1:3" ht="15.6">
      <c r="A24" s="56"/>
      <c r="B24" s="54"/>
      <c r="C24" s="55"/>
    </row>
    <row r="25" spans="1:3" ht="15.6">
      <c r="A25" s="56"/>
      <c r="B25" s="54"/>
      <c r="C25" s="55"/>
    </row>
    <row r="26" spans="1:3" ht="15.6">
      <c r="A26" s="56"/>
      <c r="B26" s="54"/>
      <c r="C26" s="55"/>
    </row>
    <row r="27" spans="1:3" ht="15.6">
      <c r="A27" s="56"/>
      <c r="B27" s="54"/>
      <c r="C27" s="55"/>
    </row>
    <row r="28" spans="1:3" ht="15.6">
      <c r="A28" s="82"/>
      <c r="B28" s="83"/>
      <c r="C28" s="84"/>
    </row>
    <row r="29" spans="1:3" ht="15.6">
      <c r="A29" s="85"/>
      <c r="B29" s="83"/>
      <c r="C29" s="86"/>
    </row>
    <row r="30" spans="1:3" ht="15.6">
      <c r="A30" s="22"/>
      <c r="B30" s="20"/>
      <c r="C30" s="25"/>
    </row>
    <row r="31" spans="1:3">
      <c r="A31" s="384" t="s">
        <v>24</v>
      </c>
      <c r="B31" s="385"/>
      <c r="C31" s="386"/>
    </row>
    <row r="32" spans="1:3" ht="15.6">
      <c r="A32" s="87" t="s">
        <v>25</v>
      </c>
      <c r="B32" s="88"/>
      <c r="C32" s="86"/>
    </row>
    <row r="33" spans="1:3">
      <c r="A33" s="375" t="s">
        <v>87</v>
      </c>
      <c r="B33" s="376"/>
      <c r="C33" s="377"/>
    </row>
    <row r="34" spans="1:3">
      <c r="A34" s="375" t="s">
        <v>194</v>
      </c>
      <c r="B34" s="376"/>
      <c r="C34" s="377"/>
    </row>
    <row r="35" spans="1:3">
      <c r="A35" s="65" t="s">
        <v>195</v>
      </c>
      <c r="B35" s="66"/>
      <c r="C35" s="67"/>
    </row>
    <row r="36" spans="1:3">
      <c r="A36" s="378" t="s">
        <v>88</v>
      </c>
      <c r="B36" s="379"/>
      <c r="C36" s="380"/>
    </row>
    <row r="37" spans="1:3">
      <c r="A37" s="68" t="s">
        <v>134</v>
      </c>
      <c r="B37" s="69"/>
      <c r="C37" s="70"/>
    </row>
    <row r="38" spans="1:3">
      <c r="A38" s="378" t="s">
        <v>135</v>
      </c>
      <c r="B38" s="379"/>
      <c r="C38" s="380"/>
    </row>
    <row r="39" spans="1:3">
      <c r="A39" s="32" t="s">
        <v>26</v>
      </c>
      <c r="B39" s="33"/>
      <c r="C39" s="34"/>
    </row>
    <row r="40" spans="1:3">
      <c r="A40" s="31" t="s">
        <v>27</v>
      </c>
      <c r="B40" s="30"/>
      <c r="C40" s="8"/>
    </row>
    <row r="41" spans="1:3">
      <c r="A41" s="31" t="s">
        <v>28</v>
      </c>
      <c r="B41" s="30"/>
      <c r="C41" s="8"/>
    </row>
    <row r="42" spans="1:3">
      <c r="A42" s="58" t="s">
        <v>29</v>
      </c>
      <c r="B42" s="59"/>
      <c r="C42" s="60"/>
    </row>
    <row r="43" spans="1:3">
      <c r="A43" s="35" t="s">
        <v>30</v>
      </c>
      <c r="B43" s="36"/>
      <c r="C43" s="37"/>
    </row>
    <row r="44" spans="1:3" ht="15.6">
      <c r="A44" s="61" t="s">
        <v>31</v>
      </c>
      <c r="B44" s="62"/>
      <c r="C44" s="63" t="s">
        <v>32</v>
      </c>
    </row>
    <row r="45" spans="1:3">
      <c r="A45" s="31" t="s">
        <v>33</v>
      </c>
      <c r="B45" s="31"/>
      <c r="C45" s="42"/>
    </row>
    <row r="46" spans="1:3">
      <c r="A46" s="31" t="s">
        <v>34</v>
      </c>
      <c r="B46" s="31"/>
      <c r="C46" s="42"/>
    </row>
    <row r="47" spans="1:3">
      <c r="A47" s="31" t="s">
        <v>35</v>
      </c>
      <c r="B47" s="31"/>
      <c r="C47" s="42"/>
    </row>
    <row r="48" spans="1:3">
      <c r="A48" s="31" t="s">
        <v>36</v>
      </c>
      <c r="B48" s="31"/>
      <c r="C48" s="42" t="s">
        <v>37</v>
      </c>
    </row>
    <row r="49" spans="1:3">
      <c r="A49" s="31" t="s">
        <v>38</v>
      </c>
      <c r="B49" s="31"/>
      <c r="C49" s="42" t="s">
        <v>39</v>
      </c>
    </row>
    <row r="50" spans="1:3">
      <c r="A50" s="31" t="s">
        <v>40</v>
      </c>
      <c r="B50" s="31"/>
      <c r="C50" s="42" t="s">
        <v>119</v>
      </c>
    </row>
    <row r="51" spans="1:3">
      <c r="A51" s="31" t="s">
        <v>42</v>
      </c>
      <c r="B51" s="31"/>
      <c r="C51" s="42">
        <v>9913155952</v>
      </c>
    </row>
    <row r="52" spans="1:3">
      <c r="A52" s="64"/>
      <c r="B52" s="64"/>
      <c r="C52" s="45"/>
    </row>
  </sheetData>
  <mergeCells count="6">
    <mergeCell ref="A38:C38"/>
    <mergeCell ref="A13:C13"/>
    <mergeCell ref="A31:C31"/>
    <mergeCell ref="A33:C33"/>
    <mergeCell ref="A34:C34"/>
    <mergeCell ref="A36:C36"/>
  </mergeCells>
  <pageMargins left="0.75" right="0.75" top="1" bottom="1" header="0.5" footer="0.5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C49"/>
  <sheetViews>
    <sheetView topLeftCell="A49" workbookViewId="0">
      <selection activeCell="C1" sqref="A1:C4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158</v>
      </c>
    </row>
    <row r="11" spans="1:3" ht="15.6">
      <c r="A11" s="71" t="s">
        <v>159</v>
      </c>
      <c r="B11" s="5"/>
      <c r="C11" s="8"/>
    </row>
    <row r="12" spans="1:3">
      <c r="A12" s="96" t="s">
        <v>160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161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9660000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819129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322132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96600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0</v>
      </c>
    </row>
    <row r="25" spans="1:3" ht="15.6">
      <c r="A25" s="56"/>
      <c r="B25" s="54"/>
      <c r="C25" s="55"/>
    </row>
    <row r="26" spans="1:3" ht="15.6">
      <c r="A26" s="85" t="s">
        <v>156</v>
      </c>
      <c r="B26" s="255">
        <v>1</v>
      </c>
      <c r="C26" s="86">
        <v>159631</v>
      </c>
    </row>
    <row r="27" spans="1:3" ht="15.6">
      <c r="A27" s="85"/>
      <c r="B27" s="255"/>
      <c r="C27" s="86"/>
    </row>
    <row r="28" spans="1:3" ht="15.6">
      <c r="A28" s="82" t="s">
        <v>66</v>
      </c>
      <c r="B28" s="83">
        <v>1</v>
      </c>
      <c r="C28" s="84">
        <v>207237</v>
      </c>
    </row>
    <row r="29" spans="1:3" ht="15.6">
      <c r="A29" s="22" t="s">
        <v>127</v>
      </c>
      <c r="B29" s="20">
        <v>1</v>
      </c>
      <c r="C29" s="25">
        <f>SUM(C16:C28)</f>
        <v>11264729</v>
      </c>
    </row>
    <row r="30" spans="1:3">
      <c r="A30" s="384" t="s">
        <v>24</v>
      </c>
      <c r="B30" s="385"/>
      <c r="C30" s="386"/>
    </row>
    <row r="31" spans="1:3" ht="15.6">
      <c r="A31" s="87" t="s">
        <v>25</v>
      </c>
      <c r="B31" s="88"/>
      <c r="C31" s="86"/>
    </row>
    <row r="32" spans="1:3">
      <c r="A32" s="375" t="s">
        <v>87</v>
      </c>
      <c r="B32" s="376"/>
      <c r="C32" s="377"/>
    </row>
    <row r="33" spans="1:3">
      <c r="A33" s="378" t="s">
        <v>88</v>
      </c>
      <c r="B33" s="379"/>
      <c r="C33" s="380"/>
    </row>
    <row r="34" spans="1:3">
      <c r="A34" s="68" t="s">
        <v>134</v>
      </c>
      <c r="B34" s="69"/>
      <c r="C34" s="70"/>
    </row>
    <row r="35" spans="1:3">
      <c r="A35" s="378" t="s">
        <v>135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79</v>
      </c>
    </row>
    <row r="48" spans="1:3">
      <c r="A48" s="31" t="s">
        <v>42</v>
      </c>
      <c r="B48" s="31"/>
      <c r="C48" s="42">
        <v>9106899047</v>
      </c>
    </row>
    <row r="49" spans="1:3">
      <c r="A49" s="64"/>
      <c r="B49" s="64"/>
      <c r="C49" s="45"/>
    </row>
  </sheetData>
  <mergeCells count="5">
    <mergeCell ref="A13:C13"/>
    <mergeCell ref="A30:C30"/>
    <mergeCell ref="A32:C32"/>
    <mergeCell ref="A33:C33"/>
    <mergeCell ref="A35:C35"/>
  </mergeCells>
  <pageMargins left="0.75" right="0.75" top="1" bottom="1" header="0.5" footer="0.5"/>
  <pageSetup paperSize="9" scale="86" orientation="portrait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700-000000000000}">
  <sheetPr>
    <pageSetUpPr fitToPage="1"/>
  </sheetPr>
  <dimension ref="A1:C62"/>
  <sheetViews>
    <sheetView workbookViewId="0">
      <selection activeCell="C28" sqref="A27:C29"/>
    </sheetView>
  </sheetViews>
  <sheetFormatPr defaultColWidth="9.109375" defaultRowHeight="14.4"/>
  <cols>
    <col min="1" max="1" width="57" customWidth="1"/>
    <col min="2" max="2" width="17.109375" customWidth="1"/>
    <col min="3" max="3" width="45.88671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49" t="s">
        <v>698</v>
      </c>
      <c r="B11" s="11"/>
      <c r="C11" s="8"/>
    </row>
    <row r="12" spans="1:3" ht="15.6">
      <c r="A12" s="96" t="s">
        <v>213</v>
      </c>
      <c r="B12" s="11"/>
      <c r="C12" s="97" t="s">
        <v>717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718</v>
      </c>
      <c r="B15" s="20"/>
      <c r="C15" s="21"/>
    </row>
    <row r="16" spans="1:3" ht="15.6">
      <c r="A16" s="22" t="s">
        <v>96</v>
      </c>
      <c r="B16" s="23">
        <v>1</v>
      </c>
      <c r="C16" s="24">
        <f>C20*100/148</f>
        <v>1332432.4324324324</v>
      </c>
    </row>
    <row r="17" spans="1:3" ht="15.6">
      <c r="A17" s="22" t="s">
        <v>97</v>
      </c>
      <c r="B17" s="23">
        <v>1</v>
      </c>
      <c r="C17" s="24">
        <f>C16*14%</f>
        <v>186540.54054054056</v>
      </c>
    </row>
    <row r="18" spans="1:3" ht="15.6">
      <c r="A18" s="22" t="s">
        <v>98</v>
      </c>
      <c r="B18" s="23">
        <v>1</v>
      </c>
      <c r="C18" s="24">
        <f>C16*14%</f>
        <v>186540.54054054056</v>
      </c>
    </row>
    <row r="19" spans="1:3" ht="15.6">
      <c r="A19" s="22" t="s">
        <v>564</v>
      </c>
      <c r="B19" s="23">
        <v>1</v>
      </c>
      <c r="C19" s="108">
        <f>C16*20%</f>
        <v>266486.48648648651</v>
      </c>
    </row>
    <row r="20" spans="1:3" ht="15.6">
      <c r="A20" s="22" t="s">
        <v>100</v>
      </c>
      <c r="B20" s="23">
        <v>1</v>
      </c>
      <c r="C20" s="24">
        <v>1972000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19720</v>
      </c>
    </row>
    <row r="23" spans="1:3" ht="15.6">
      <c r="A23" s="22"/>
      <c r="B23" s="23"/>
      <c r="C23" s="25"/>
    </row>
    <row r="24" spans="1:3" ht="15.6">
      <c r="A24" s="26" t="s">
        <v>102</v>
      </c>
      <c r="B24" s="20">
        <v>1</v>
      </c>
      <c r="C24" s="21">
        <v>163742</v>
      </c>
    </row>
    <row r="25" spans="1:3" ht="15.6">
      <c r="A25" s="26"/>
      <c r="B25" s="20"/>
      <c r="C25" s="21"/>
    </row>
    <row r="26" spans="1:3" ht="15.6">
      <c r="A26" s="26" t="s">
        <v>85</v>
      </c>
      <c r="B26" s="20">
        <v>1</v>
      </c>
      <c r="C26" s="21">
        <v>121180</v>
      </c>
    </row>
    <row r="27" spans="1:3" ht="15.6">
      <c r="A27" s="26"/>
      <c r="B27" s="20"/>
      <c r="C27" s="21"/>
    </row>
    <row r="28" spans="1:3" ht="15.6">
      <c r="A28" s="26" t="s">
        <v>701</v>
      </c>
      <c r="B28" s="20">
        <v>1</v>
      </c>
      <c r="C28" s="21">
        <v>36667</v>
      </c>
    </row>
    <row r="29" spans="1:3" ht="15.6">
      <c r="A29" s="26"/>
      <c r="B29" s="20"/>
      <c r="C29" s="21"/>
    </row>
    <row r="30" spans="1:3" ht="15.6">
      <c r="A30" s="26" t="s">
        <v>105</v>
      </c>
      <c r="B30" s="20">
        <v>1</v>
      </c>
      <c r="C30" s="21">
        <v>890</v>
      </c>
    </row>
    <row r="31" spans="1:3" ht="15.6">
      <c r="A31" s="26"/>
      <c r="B31" s="20"/>
      <c r="C31" s="21"/>
    </row>
    <row r="32" spans="1:3" ht="15.6">
      <c r="A32" s="26" t="s">
        <v>106</v>
      </c>
      <c r="B32" s="20">
        <v>1</v>
      </c>
      <c r="C32" s="21">
        <v>29470</v>
      </c>
    </row>
    <row r="33" spans="1:3" ht="15.6">
      <c r="A33" s="26"/>
      <c r="B33" s="20"/>
      <c r="C33" s="21"/>
    </row>
    <row r="34" spans="1:3" ht="15.6">
      <c r="A34" s="26" t="s">
        <v>515</v>
      </c>
      <c r="B34" s="20">
        <v>1</v>
      </c>
      <c r="C34" s="21">
        <v>9000</v>
      </c>
    </row>
    <row r="35" spans="1:3" ht="15.6">
      <c r="A35" s="26"/>
      <c r="B35" s="20"/>
      <c r="C35" s="21"/>
    </row>
    <row r="36" spans="1:3" ht="15.6">
      <c r="A36" s="26" t="s">
        <v>107</v>
      </c>
      <c r="B36" s="20">
        <v>1</v>
      </c>
      <c r="C36" s="21">
        <v>250</v>
      </c>
    </row>
    <row r="37" spans="1:3" ht="15.6">
      <c r="A37" s="26"/>
      <c r="B37" s="20"/>
      <c r="C37" s="21"/>
    </row>
    <row r="38" spans="1:3" ht="15.6">
      <c r="A38" s="26" t="s">
        <v>108</v>
      </c>
      <c r="B38" s="20">
        <v>1</v>
      </c>
      <c r="C38" s="21">
        <v>4000</v>
      </c>
    </row>
    <row r="39" spans="1:3" ht="15.6">
      <c r="A39" s="98" t="s">
        <v>23</v>
      </c>
      <c r="B39" s="20">
        <v>1</v>
      </c>
      <c r="C39" s="21">
        <f>SUM(C20:C38)</f>
        <v>2356919</v>
      </c>
    </row>
    <row r="40" spans="1:3">
      <c r="A40" s="99" t="s">
        <v>67</v>
      </c>
      <c r="B40" s="100"/>
      <c r="C40" s="101"/>
    </row>
    <row r="41" spans="1:3">
      <c r="A41" s="102" t="s">
        <v>575</v>
      </c>
      <c r="B41" s="102"/>
      <c r="C41" s="103"/>
    </row>
    <row r="42" spans="1:3">
      <c r="A42" s="104" t="s">
        <v>702</v>
      </c>
      <c r="B42" s="102"/>
      <c r="C42" s="103"/>
    </row>
    <row r="43" spans="1:3">
      <c r="A43" s="105" t="s">
        <v>70</v>
      </c>
      <c r="B43" s="105"/>
      <c r="C43" s="106"/>
    </row>
    <row r="44" spans="1:3">
      <c r="A44" s="29" t="s">
        <v>71</v>
      </c>
      <c r="B44" s="30"/>
      <c r="C44" s="8"/>
    </row>
    <row r="45" spans="1:3">
      <c r="A45" s="29" t="s">
        <v>72</v>
      </c>
      <c r="B45" s="30"/>
      <c r="C45" s="8"/>
    </row>
    <row r="46" spans="1:3">
      <c r="A46" s="29" t="s">
        <v>73</v>
      </c>
      <c r="B46" s="30"/>
      <c r="C46" s="8"/>
    </row>
    <row r="47" spans="1:3">
      <c r="A47" s="31" t="s">
        <v>74</v>
      </c>
      <c r="B47" s="30"/>
      <c r="C47" s="8"/>
    </row>
    <row r="48" spans="1:3">
      <c r="A48" s="31" t="s">
        <v>75</v>
      </c>
      <c r="B48" s="30"/>
      <c r="C48" s="8"/>
    </row>
    <row r="49" spans="1:3">
      <c r="A49" s="31" t="s">
        <v>76</v>
      </c>
      <c r="B49" s="30"/>
      <c r="C49" s="8"/>
    </row>
    <row r="50" spans="1:3">
      <c r="A50" s="32" t="s">
        <v>26</v>
      </c>
      <c r="B50" s="33"/>
      <c r="C50" s="34"/>
    </row>
    <row r="51" spans="1:3">
      <c r="A51" s="31" t="s">
        <v>77</v>
      </c>
      <c r="B51" s="30"/>
      <c r="C51" s="8"/>
    </row>
    <row r="52" spans="1:3">
      <c r="A52" s="35" t="s">
        <v>30</v>
      </c>
      <c r="B52" s="36"/>
      <c r="C52" s="37"/>
    </row>
    <row r="53" spans="1:3">
      <c r="A53" s="32" t="s">
        <v>78</v>
      </c>
      <c r="B53" s="36"/>
      <c r="C53" s="37"/>
    </row>
    <row r="54" spans="1:3">
      <c r="A54" s="38" t="s">
        <v>109</v>
      </c>
      <c r="B54" s="36"/>
      <c r="C54" s="37"/>
    </row>
    <row r="55" spans="1:3">
      <c r="A55" s="39" t="s">
        <v>110</v>
      </c>
      <c r="B55" s="36"/>
      <c r="C55" s="37"/>
    </row>
    <row r="56" spans="1:3">
      <c r="A56" s="39" t="s">
        <v>111</v>
      </c>
      <c r="B56" s="36" t="s">
        <v>112</v>
      </c>
      <c r="C56" s="37"/>
    </row>
    <row r="57" spans="1:3">
      <c r="A57" s="40" t="s">
        <v>113</v>
      </c>
      <c r="B57" s="36"/>
      <c r="C57" s="37"/>
    </row>
    <row r="58" spans="1:3" ht="15.6">
      <c r="A58" s="41" t="s">
        <v>114</v>
      </c>
      <c r="B58" s="11"/>
      <c r="C58" s="7" t="s">
        <v>32</v>
      </c>
    </row>
    <row r="59" spans="1:3" ht="15.6">
      <c r="A59" s="41" t="s">
        <v>115</v>
      </c>
      <c r="B59" s="11"/>
      <c r="C59" s="42" t="s">
        <v>37</v>
      </c>
    </row>
    <row r="60" spans="1:3" ht="15.6">
      <c r="A60" s="41" t="s">
        <v>116</v>
      </c>
      <c r="B60" s="11"/>
      <c r="C60" s="109" t="s">
        <v>719</v>
      </c>
    </row>
    <row r="61" spans="1:3" ht="15.6">
      <c r="A61" s="41" t="s">
        <v>118</v>
      </c>
      <c r="B61" s="11"/>
      <c r="C61" s="42" t="s">
        <v>119</v>
      </c>
    </row>
    <row r="62" spans="1:3">
      <c r="A62" s="43" t="s">
        <v>120</v>
      </c>
      <c r="B62" s="44"/>
      <c r="C62" s="45">
        <v>9913155952</v>
      </c>
    </row>
  </sheetData>
  <mergeCells count="1">
    <mergeCell ref="A13:C13"/>
  </mergeCells>
  <pageMargins left="1.22013888888889" right="0.196527777777778" top="1" bottom="1" header="0.62986111111111098" footer="0.5"/>
  <pageSetup paperSize="9" scale="69" orientation="portrait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800-000000000000}">
  <sheetPr>
    <pageSetUpPr fitToPage="1"/>
  </sheetPr>
  <dimension ref="A1:C53"/>
  <sheetViews>
    <sheetView workbookViewId="0">
      <selection activeCell="C28" sqref="A27:C29"/>
    </sheetView>
  </sheetViews>
  <sheetFormatPr defaultColWidth="9.109375" defaultRowHeight="14.4"/>
  <cols>
    <col min="1" max="1" width="60.109375" customWidth="1"/>
    <col min="2" max="2" width="16.44140625" customWidth="1"/>
    <col min="3" max="3" width="45.88671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49" t="s">
        <v>720</v>
      </c>
      <c r="B11" s="11"/>
      <c r="C11" s="8"/>
    </row>
    <row r="12" spans="1:3" ht="15.6">
      <c r="A12" s="96" t="s">
        <v>721</v>
      </c>
      <c r="B12" s="11"/>
      <c r="C12" s="97" t="s">
        <v>722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723</v>
      </c>
      <c r="B15" s="20"/>
      <c r="C15" s="21"/>
    </row>
    <row r="16" spans="1:3" ht="15.6">
      <c r="A16" s="22" t="s">
        <v>100</v>
      </c>
      <c r="B16" s="23">
        <v>1</v>
      </c>
      <c r="C16" s="24">
        <v>3031000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30310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131125</v>
      </c>
    </row>
    <row r="21" spans="1:3" ht="15.6">
      <c r="A21" s="26"/>
      <c r="B21" s="20"/>
      <c r="C21" s="21"/>
    </row>
    <row r="22" spans="1:3" ht="15.6">
      <c r="A22" s="26" t="s">
        <v>85</v>
      </c>
      <c r="B22" s="20">
        <v>1</v>
      </c>
      <c r="C22" s="21">
        <v>171397</v>
      </c>
    </row>
    <row r="23" spans="1:3" ht="15.6">
      <c r="A23" s="26"/>
      <c r="B23" s="20"/>
      <c r="C23" s="21"/>
    </row>
    <row r="24" spans="1:3" ht="15.6">
      <c r="A24" s="26" t="s">
        <v>701</v>
      </c>
      <c r="B24" s="20">
        <v>1</v>
      </c>
      <c r="C24" s="21">
        <v>74210</v>
      </c>
    </row>
    <row r="25" spans="1:3" ht="15.6">
      <c r="A25" s="26"/>
      <c r="B25" s="20"/>
      <c r="C25" s="21"/>
    </row>
    <row r="26" spans="1:3" ht="15.6">
      <c r="A26" s="26" t="s">
        <v>106</v>
      </c>
      <c r="B26" s="20">
        <v>1</v>
      </c>
      <c r="C26" s="21">
        <v>44060</v>
      </c>
    </row>
    <row r="27" spans="1:3" ht="15.6">
      <c r="A27" s="26"/>
      <c r="B27" s="20"/>
      <c r="C27" s="21"/>
    </row>
    <row r="28" spans="1:3" ht="15.6">
      <c r="A28" s="26" t="s">
        <v>515</v>
      </c>
      <c r="B28" s="20">
        <v>1</v>
      </c>
      <c r="C28" s="21">
        <v>8000</v>
      </c>
    </row>
    <row r="29" spans="1:3" ht="15.6">
      <c r="A29" s="26"/>
      <c r="B29" s="20"/>
      <c r="C29" s="21"/>
    </row>
    <row r="30" spans="1:3" ht="15.6">
      <c r="A30" s="98" t="s">
        <v>23</v>
      </c>
      <c r="B30" s="20">
        <v>1</v>
      </c>
      <c r="C30" s="21">
        <f>SUM(C16:C29)</f>
        <v>3490102</v>
      </c>
    </row>
    <row r="31" spans="1:3">
      <c r="A31" s="509" t="s">
        <v>67</v>
      </c>
      <c r="B31" s="510"/>
      <c r="C31" s="511"/>
    </row>
    <row r="32" spans="1:3">
      <c r="A32" s="107" t="s">
        <v>575</v>
      </c>
      <c r="B32" s="102"/>
      <c r="C32" s="103"/>
    </row>
    <row r="33" spans="1:3">
      <c r="A33" s="104" t="s">
        <v>702</v>
      </c>
      <c r="B33" s="102"/>
      <c r="C33" s="103"/>
    </row>
    <row r="34" spans="1:3">
      <c r="A34" s="105" t="s">
        <v>70</v>
      </c>
      <c r="B34" s="105"/>
      <c r="C34" s="106"/>
    </row>
    <row r="35" spans="1:3">
      <c r="A35" s="29" t="s">
        <v>71</v>
      </c>
      <c r="B35" s="30"/>
      <c r="C35" s="8"/>
    </row>
    <row r="36" spans="1:3">
      <c r="A36" s="29" t="s">
        <v>72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9913155952</v>
      </c>
    </row>
  </sheetData>
  <mergeCells count="2">
    <mergeCell ref="A13:C13"/>
    <mergeCell ref="A31:C31"/>
  </mergeCells>
  <pageMargins left="0.75" right="0.75" top="1" bottom="1" header="0.5" footer="0.5"/>
  <pageSetup paperSize="9" scale="70" fitToHeight="0" orientation="portrait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900-000000000000}">
  <sheetPr>
    <pageSetUpPr fitToPage="1"/>
  </sheetPr>
  <dimension ref="A1:C53"/>
  <sheetViews>
    <sheetView workbookViewId="0">
      <selection activeCell="C28" sqref="A27:C29"/>
    </sheetView>
  </sheetViews>
  <sheetFormatPr defaultColWidth="9.109375" defaultRowHeight="14.4"/>
  <cols>
    <col min="1" max="1" width="57" customWidth="1"/>
    <col min="2" max="2" width="17.109375" customWidth="1"/>
    <col min="3" max="3" width="45.88671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49" t="s">
        <v>724</v>
      </c>
      <c r="B11" s="11"/>
      <c r="C11" s="8"/>
    </row>
    <row r="12" spans="1:3" ht="15.6">
      <c r="A12" s="96" t="s">
        <v>213</v>
      </c>
      <c r="B12" s="11"/>
      <c r="C12" s="97" t="s">
        <v>725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723</v>
      </c>
      <c r="B15" s="20"/>
      <c r="C15" s="21"/>
    </row>
    <row r="16" spans="1:3" ht="15.6">
      <c r="A16" s="22" t="s">
        <v>100</v>
      </c>
      <c r="B16" s="23">
        <v>1</v>
      </c>
      <c r="C16" s="24">
        <v>3031000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30310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131125</v>
      </c>
    </row>
    <row r="21" spans="1:3" ht="15.6">
      <c r="A21" s="26"/>
      <c r="B21" s="20"/>
      <c r="C21" s="21"/>
    </row>
    <row r="22" spans="1:3" ht="15.6">
      <c r="A22" s="26" t="s">
        <v>85</v>
      </c>
      <c r="B22" s="20">
        <v>1</v>
      </c>
      <c r="C22" s="21">
        <v>171397</v>
      </c>
    </row>
    <row r="23" spans="1:3" ht="15.6">
      <c r="A23" s="26"/>
      <c r="B23" s="20"/>
      <c r="C23" s="21"/>
    </row>
    <row r="24" spans="1:3" ht="15.6">
      <c r="A24" s="26" t="s">
        <v>701</v>
      </c>
      <c r="B24" s="20">
        <v>1</v>
      </c>
      <c r="C24" s="21">
        <v>74210</v>
      </c>
    </row>
    <row r="25" spans="1:3" ht="15.6">
      <c r="A25" s="26"/>
      <c r="B25" s="20"/>
      <c r="C25" s="21"/>
    </row>
    <row r="26" spans="1:3" ht="15.6">
      <c r="A26" s="26" t="s">
        <v>106</v>
      </c>
      <c r="B26" s="20">
        <v>1</v>
      </c>
      <c r="C26" s="21">
        <v>44060</v>
      </c>
    </row>
    <row r="27" spans="1:3" ht="15.6">
      <c r="A27" s="26"/>
      <c r="B27" s="20"/>
      <c r="C27" s="21"/>
    </row>
    <row r="28" spans="1:3" ht="15.6">
      <c r="A28" s="26" t="s">
        <v>515</v>
      </c>
      <c r="B28" s="20">
        <v>1</v>
      </c>
      <c r="C28" s="21">
        <v>8000</v>
      </c>
    </row>
    <row r="29" spans="1:3" ht="15.6">
      <c r="A29" s="26"/>
      <c r="B29" s="20"/>
      <c r="C29" s="21"/>
    </row>
    <row r="30" spans="1:3" ht="15.6">
      <c r="A30" s="98" t="s">
        <v>23</v>
      </c>
      <c r="B30" s="20">
        <v>1</v>
      </c>
      <c r="C30" s="21">
        <f>SUM(C16:C29)</f>
        <v>3490102</v>
      </c>
    </row>
    <row r="31" spans="1:3">
      <c r="A31" s="99" t="s">
        <v>67</v>
      </c>
      <c r="B31" s="100"/>
      <c r="C31" s="101"/>
    </row>
    <row r="32" spans="1:3">
      <c r="A32" s="102" t="s">
        <v>575</v>
      </c>
      <c r="B32" s="102"/>
      <c r="C32" s="103"/>
    </row>
    <row r="33" spans="1:3">
      <c r="A33" s="104" t="s">
        <v>702</v>
      </c>
      <c r="B33" s="102"/>
      <c r="C33" s="103"/>
    </row>
    <row r="34" spans="1:3">
      <c r="A34" s="105" t="s">
        <v>70</v>
      </c>
      <c r="B34" s="105"/>
      <c r="C34" s="106"/>
    </row>
    <row r="35" spans="1:3">
      <c r="A35" s="29" t="s">
        <v>71</v>
      </c>
      <c r="B35" s="30"/>
      <c r="C35" s="8"/>
    </row>
    <row r="36" spans="1:3">
      <c r="A36" s="29" t="s">
        <v>72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9913155952</v>
      </c>
    </row>
  </sheetData>
  <mergeCells count="1">
    <mergeCell ref="A13:C13"/>
  </mergeCells>
  <pageMargins left="0.75" right="0.75" top="1" bottom="1" header="0.5" footer="0.5"/>
  <pageSetup paperSize="9" scale="71" fitToHeight="0" orientation="portrait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A00-000000000000}">
  <dimension ref="A1:F56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6">
      <c r="A1" s="1"/>
      <c r="B1" s="2"/>
      <c r="C1" s="3"/>
    </row>
    <row r="2" spans="1:6" ht="21">
      <c r="A2" s="46"/>
      <c r="B2" s="5"/>
      <c r="C2" s="6" t="s">
        <v>1</v>
      </c>
    </row>
    <row r="3" spans="1:6" ht="15.6">
      <c r="B3" s="5"/>
      <c r="C3" s="7" t="s">
        <v>2</v>
      </c>
    </row>
    <row r="4" spans="1:6" ht="15.6">
      <c r="A4" s="4"/>
      <c r="B4" s="5"/>
      <c r="C4" s="7" t="s">
        <v>3</v>
      </c>
    </row>
    <row r="5" spans="1:6" ht="15.6">
      <c r="A5" s="4"/>
      <c r="B5" s="5"/>
      <c r="C5" s="7" t="s">
        <v>4</v>
      </c>
    </row>
    <row r="6" spans="1:6" ht="15.6">
      <c r="A6" s="4"/>
      <c r="B6" s="5"/>
      <c r="C6" s="7" t="s">
        <v>5</v>
      </c>
    </row>
    <row r="7" spans="1:6" ht="15.6">
      <c r="A7" s="4"/>
      <c r="B7" s="5"/>
      <c r="C7" s="7" t="s">
        <v>6</v>
      </c>
    </row>
    <row r="8" spans="1:6">
      <c r="A8" s="4"/>
      <c r="B8" s="5"/>
      <c r="C8" s="8"/>
    </row>
    <row r="9" spans="1:6" ht="15.6">
      <c r="A9" s="4"/>
      <c r="B9" s="5"/>
      <c r="C9" s="9"/>
    </row>
    <row r="10" spans="1:6">
      <c r="A10" s="47" t="s">
        <v>7</v>
      </c>
      <c r="B10" s="5"/>
      <c r="C10" s="48" t="s">
        <v>726</v>
      </c>
    </row>
    <row r="11" spans="1:6">
      <c r="A11" s="49" t="s">
        <v>727</v>
      </c>
      <c r="B11" s="5"/>
      <c r="C11" s="8"/>
    </row>
    <row r="12" spans="1:6">
      <c r="A12" s="49" t="s">
        <v>209</v>
      </c>
      <c r="B12" s="5"/>
      <c r="C12" s="8"/>
    </row>
    <row r="13" spans="1:6" ht="22.8">
      <c r="A13" s="360" t="s">
        <v>11</v>
      </c>
      <c r="B13" s="361"/>
      <c r="C13" s="362"/>
      <c r="F13" t="s">
        <v>112</v>
      </c>
    </row>
    <row r="14" spans="1:6" ht="15.6">
      <c r="A14" s="50" t="s">
        <v>12</v>
      </c>
      <c r="B14" s="17" t="s">
        <v>13</v>
      </c>
      <c r="C14" s="18" t="s">
        <v>728</v>
      </c>
    </row>
    <row r="15" spans="1:6" ht="51" customHeight="1">
      <c r="A15" s="51" t="s">
        <v>729</v>
      </c>
      <c r="B15" s="20">
        <v>1</v>
      </c>
      <c r="C15" s="21"/>
    </row>
    <row r="16" spans="1:6" ht="15.6">
      <c r="A16" s="52" t="s">
        <v>132</v>
      </c>
      <c r="B16" s="23">
        <v>1</v>
      </c>
      <c r="C16" s="25">
        <v>3031000</v>
      </c>
    </row>
    <row r="17" spans="1:3" ht="15.6">
      <c r="A17" s="53"/>
      <c r="B17" s="54"/>
      <c r="C17" s="55"/>
    </row>
    <row r="18" spans="1:3" ht="15.6">
      <c r="A18" s="56" t="s">
        <v>581</v>
      </c>
      <c r="B18" s="54">
        <v>1</v>
      </c>
      <c r="C18" s="55">
        <v>258200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171397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30310</v>
      </c>
    </row>
    <row r="23" spans="1:3" ht="15.6">
      <c r="A23" s="56"/>
      <c r="B23" s="54"/>
      <c r="C23" s="55"/>
    </row>
    <row r="24" spans="1:3" ht="15.6">
      <c r="A24" s="56" t="s">
        <v>66</v>
      </c>
      <c r="B24" s="54">
        <v>1</v>
      </c>
      <c r="C24" s="55">
        <v>44060</v>
      </c>
    </row>
    <row r="25" spans="1:3" ht="15.6">
      <c r="A25" s="56"/>
      <c r="B25" s="54"/>
      <c r="C25" s="55"/>
    </row>
    <row r="26" spans="1:3" ht="15.6">
      <c r="A26" s="56" t="s">
        <v>258</v>
      </c>
      <c r="B26" s="54">
        <v>1</v>
      </c>
      <c r="C26" s="55">
        <v>8000</v>
      </c>
    </row>
    <row r="27" spans="1:3" ht="15.6">
      <c r="A27" s="56"/>
      <c r="B27" s="54"/>
      <c r="C27" s="55"/>
    </row>
    <row r="28" spans="1:3" ht="15.6">
      <c r="A28" s="82" t="s">
        <v>730</v>
      </c>
      <c r="B28" s="83">
        <v>1</v>
      </c>
      <c r="C28" s="84">
        <v>74210</v>
      </c>
    </row>
    <row r="29" spans="1:3" ht="15.6">
      <c r="A29" s="22" t="s">
        <v>127</v>
      </c>
      <c r="B29" s="23">
        <v>1</v>
      </c>
      <c r="C29" s="25">
        <f>SUM(C16:C28)</f>
        <v>3617177</v>
      </c>
    </row>
    <row r="30" spans="1:3" ht="15.6">
      <c r="A30" s="22"/>
      <c r="B30" s="23"/>
      <c r="C30" s="25"/>
    </row>
    <row r="31" spans="1:3" ht="15.6">
      <c r="A31" s="22" t="s">
        <v>731</v>
      </c>
      <c r="B31" s="23">
        <v>1</v>
      </c>
      <c r="C31" s="25">
        <v>100000</v>
      </c>
    </row>
    <row r="32" spans="1:3" ht="15.6">
      <c r="A32" s="22"/>
      <c r="B32" s="23"/>
      <c r="C32" s="25"/>
    </row>
    <row r="33" spans="1:3" ht="15.6">
      <c r="A33" s="22" t="s">
        <v>732</v>
      </c>
      <c r="B33" s="23">
        <v>1</v>
      </c>
      <c r="C33" s="25">
        <v>2898198</v>
      </c>
    </row>
    <row r="34" spans="1:3" ht="15.6">
      <c r="A34" s="22"/>
      <c r="B34" s="20"/>
      <c r="C34" s="25"/>
    </row>
    <row r="35" spans="1:3" ht="15.6">
      <c r="A35" s="22" t="s">
        <v>733</v>
      </c>
      <c r="B35" s="83">
        <v>1</v>
      </c>
      <c r="C35" s="25">
        <f>C29-C31-C33</f>
        <v>618979</v>
      </c>
    </row>
    <row r="36" spans="1:3">
      <c r="A36" s="384" t="s">
        <v>24</v>
      </c>
      <c r="B36" s="512"/>
      <c r="C36" s="386"/>
    </row>
    <row r="37" spans="1:3">
      <c r="A37" s="375" t="s">
        <v>220</v>
      </c>
      <c r="B37" s="376"/>
      <c r="C37" s="377"/>
    </row>
    <row r="38" spans="1:3">
      <c r="A38" s="375" t="s">
        <v>734</v>
      </c>
      <c r="B38" s="376"/>
      <c r="C38" s="377"/>
    </row>
    <row r="39" spans="1:3">
      <c r="A39" s="65" t="s">
        <v>221</v>
      </c>
      <c r="B39" s="66"/>
      <c r="C39" s="67"/>
    </row>
    <row r="40" spans="1:3">
      <c r="A40" s="375" t="s">
        <v>87</v>
      </c>
      <c r="B40" s="376"/>
      <c r="C40" s="377"/>
    </row>
    <row r="41" spans="1:3">
      <c r="A41" s="378" t="s">
        <v>88</v>
      </c>
      <c r="B41" s="379"/>
      <c r="C41" s="380"/>
    </row>
    <row r="42" spans="1:3">
      <c r="A42" s="378" t="s">
        <v>222</v>
      </c>
      <c r="B42" s="379"/>
      <c r="C42" s="380"/>
    </row>
    <row r="43" spans="1:3">
      <c r="A43" s="32" t="s">
        <v>26</v>
      </c>
      <c r="B43" s="33"/>
      <c r="C43" s="34"/>
    </row>
    <row r="44" spans="1:3">
      <c r="A44" s="31" t="s">
        <v>27</v>
      </c>
      <c r="B44" s="30"/>
      <c r="C44" s="8"/>
    </row>
    <row r="45" spans="1:3">
      <c r="A45" s="31" t="s">
        <v>28</v>
      </c>
      <c r="B45" s="30"/>
      <c r="C45" s="8"/>
    </row>
    <row r="46" spans="1:3">
      <c r="A46" s="58" t="s">
        <v>29</v>
      </c>
      <c r="B46" s="59"/>
      <c r="C46" s="60"/>
    </row>
    <row r="47" spans="1:3">
      <c r="A47" s="35" t="s">
        <v>30</v>
      </c>
      <c r="B47" s="36"/>
      <c r="C47" s="37"/>
    </row>
    <row r="48" spans="1:3" ht="15.6">
      <c r="A48" s="61" t="s">
        <v>31</v>
      </c>
      <c r="B48" s="62"/>
      <c r="C48" s="63" t="s">
        <v>32</v>
      </c>
    </row>
    <row r="49" spans="1:3">
      <c r="A49" s="31" t="s">
        <v>33</v>
      </c>
      <c r="B49" s="31"/>
      <c r="C49" s="42"/>
    </row>
    <row r="50" spans="1:3">
      <c r="A50" s="31" t="s">
        <v>34</v>
      </c>
      <c r="B50" s="31"/>
      <c r="C50" s="42"/>
    </row>
    <row r="51" spans="1:3">
      <c r="A51" s="31" t="s">
        <v>35</v>
      </c>
      <c r="B51" s="31"/>
      <c r="C51" s="42"/>
    </row>
    <row r="52" spans="1:3">
      <c r="A52" s="31" t="s">
        <v>36</v>
      </c>
      <c r="B52" s="31"/>
      <c r="C52" s="42" t="s">
        <v>37</v>
      </c>
    </row>
    <row r="53" spans="1:3">
      <c r="A53" s="31" t="s">
        <v>38</v>
      </c>
      <c r="B53" s="31"/>
      <c r="C53" s="42" t="s">
        <v>39</v>
      </c>
    </row>
    <row r="54" spans="1:3">
      <c r="A54" s="31" t="s">
        <v>40</v>
      </c>
      <c r="B54" s="31"/>
      <c r="C54" s="42" t="s">
        <v>145</v>
      </c>
    </row>
    <row r="55" spans="1:3">
      <c r="A55" s="31" t="s">
        <v>42</v>
      </c>
      <c r="B55" s="31"/>
      <c r="C55" s="42">
        <v>9601254780</v>
      </c>
    </row>
    <row r="56" spans="1:3">
      <c r="A56" s="64"/>
      <c r="B56" s="64"/>
      <c r="C56" s="45"/>
    </row>
  </sheetData>
  <mergeCells count="7">
    <mergeCell ref="A41:C41"/>
    <mergeCell ref="A42:C42"/>
    <mergeCell ref="A13:C13"/>
    <mergeCell ref="A36:C36"/>
    <mergeCell ref="A37:C37"/>
    <mergeCell ref="A38:C38"/>
    <mergeCell ref="A40:C40"/>
  </mergeCells>
  <pageMargins left="0.75" right="0.75" top="1" bottom="1" header="0.5" footer="0.5"/>
  <pageSetup paperSize="9" scale="75" orientation="portrait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B00-000000000000}">
  <dimension ref="A1:C54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735</v>
      </c>
    </row>
    <row r="11" spans="1:3">
      <c r="A11" s="49" t="s">
        <v>736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8" customHeight="1">
      <c r="A15" s="51" t="s">
        <v>737</v>
      </c>
      <c r="B15" s="20"/>
      <c r="C15" s="21"/>
    </row>
    <row r="16" spans="1:3" ht="15.6">
      <c r="A16" s="52" t="s">
        <v>132</v>
      </c>
      <c r="B16" s="23">
        <v>1</v>
      </c>
      <c r="C16" s="25">
        <v>1981500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84281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121589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19815</v>
      </c>
    </row>
    <row r="23" spans="1:3" ht="15.6">
      <c r="A23" s="56"/>
      <c r="B23" s="54"/>
      <c r="C23" s="55"/>
    </row>
    <row r="24" spans="1:3" ht="15.6">
      <c r="A24" s="56" t="s">
        <v>66</v>
      </c>
      <c r="B24" s="54">
        <v>1</v>
      </c>
      <c r="C24" s="55">
        <v>29470</v>
      </c>
    </row>
    <row r="25" spans="1:3" ht="15.6">
      <c r="A25" s="56"/>
      <c r="B25" s="54"/>
      <c r="C25" s="55"/>
    </row>
    <row r="26" spans="1:3" ht="15.6">
      <c r="A26" s="56" t="s">
        <v>258</v>
      </c>
      <c r="B26" s="54">
        <v>1</v>
      </c>
      <c r="C26" s="55">
        <v>8000</v>
      </c>
    </row>
    <row r="27" spans="1:3" ht="15.6">
      <c r="A27" s="56"/>
      <c r="B27" s="54"/>
      <c r="C27" s="55"/>
    </row>
    <row r="28" spans="1:3" ht="15.6">
      <c r="A28" s="82" t="s">
        <v>730</v>
      </c>
      <c r="B28" s="83">
        <v>1</v>
      </c>
      <c r="C28" s="84">
        <v>36843</v>
      </c>
    </row>
    <row r="29" spans="1:3" ht="15.6">
      <c r="A29" s="85" t="s">
        <v>355</v>
      </c>
      <c r="B29" s="83">
        <v>1</v>
      </c>
      <c r="C29" s="86">
        <f>SUM(C16:C28)</f>
        <v>2281498</v>
      </c>
    </row>
    <row r="30" spans="1:3" ht="15.6">
      <c r="A30" s="22" t="s">
        <v>375</v>
      </c>
      <c r="B30" s="20">
        <v>1</v>
      </c>
      <c r="C30" s="25">
        <v>50000</v>
      </c>
    </row>
    <row r="31" spans="1:3" ht="15.6">
      <c r="A31" s="22" t="s">
        <v>738</v>
      </c>
      <c r="B31" s="20">
        <v>1</v>
      </c>
      <c r="C31" s="25">
        <v>2000000</v>
      </c>
    </row>
    <row r="32" spans="1:3" ht="15.6">
      <c r="A32" s="22" t="s">
        <v>739</v>
      </c>
      <c r="B32" s="20">
        <v>1</v>
      </c>
      <c r="C32" s="25">
        <f>C29-C30-C31</f>
        <v>231498</v>
      </c>
    </row>
    <row r="33" spans="1:3">
      <c r="A33" s="384" t="s">
        <v>24</v>
      </c>
      <c r="B33" s="385"/>
      <c r="C33" s="386"/>
    </row>
    <row r="34" spans="1:3" ht="15.6">
      <c r="A34" s="87" t="s">
        <v>25</v>
      </c>
      <c r="B34" s="88"/>
      <c r="C34" s="86"/>
    </row>
    <row r="35" spans="1:3">
      <c r="A35" s="375" t="s">
        <v>87</v>
      </c>
      <c r="B35" s="376"/>
      <c r="C35" s="377"/>
    </row>
    <row r="36" spans="1:3">
      <c r="A36" s="375" t="s">
        <v>194</v>
      </c>
      <c r="B36" s="376"/>
      <c r="C36" s="377"/>
    </row>
    <row r="37" spans="1:3">
      <c r="A37" s="65" t="s">
        <v>195</v>
      </c>
      <c r="B37" s="66"/>
      <c r="C37" s="67"/>
    </row>
    <row r="38" spans="1:3">
      <c r="A38" s="378" t="s">
        <v>88</v>
      </c>
      <c r="B38" s="379"/>
      <c r="C38" s="380"/>
    </row>
    <row r="39" spans="1:3">
      <c r="A39" s="68" t="s">
        <v>134</v>
      </c>
      <c r="B39" s="69"/>
      <c r="C39" s="70"/>
    </row>
    <row r="40" spans="1:3">
      <c r="A40" s="378" t="s">
        <v>135</v>
      </c>
      <c r="B40" s="379"/>
      <c r="C40" s="380"/>
    </row>
    <row r="41" spans="1:3">
      <c r="A41" s="32" t="s">
        <v>26</v>
      </c>
      <c r="B41" s="33"/>
      <c r="C41" s="34"/>
    </row>
    <row r="42" spans="1:3">
      <c r="A42" s="31" t="s">
        <v>27</v>
      </c>
      <c r="B42" s="30"/>
      <c r="C42" s="8"/>
    </row>
    <row r="43" spans="1:3">
      <c r="A43" s="31" t="s">
        <v>28</v>
      </c>
      <c r="B43" s="30"/>
      <c r="C43" s="8"/>
    </row>
    <row r="44" spans="1:3">
      <c r="A44" s="58" t="s">
        <v>29</v>
      </c>
      <c r="B44" s="59"/>
      <c r="C44" s="60"/>
    </row>
    <row r="45" spans="1:3">
      <c r="A45" s="35" t="s">
        <v>30</v>
      </c>
      <c r="B45" s="36"/>
      <c r="C45" s="37"/>
    </row>
    <row r="46" spans="1:3" ht="15.6">
      <c r="A46" s="61" t="s">
        <v>31</v>
      </c>
      <c r="B46" s="62"/>
      <c r="C46" s="63" t="s">
        <v>32</v>
      </c>
    </row>
    <row r="47" spans="1:3">
      <c r="A47" s="31" t="s">
        <v>33</v>
      </c>
      <c r="B47" s="31"/>
      <c r="C47" s="42"/>
    </row>
    <row r="48" spans="1:3">
      <c r="A48" s="31" t="s">
        <v>34</v>
      </c>
      <c r="B48" s="31"/>
      <c r="C48" s="42"/>
    </row>
    <row r="49" spans="1:3">
      <c r="A49" s="31" t="s">
        <v>35</v>
      </c>
      <c r="B49" s="31"/>
      <c r="C49" s="42"/>
    </row>
    <row r="50" spans="1:3">
      <c r="A50" s="31" t="s">
        <v>36</v>
      </c>
      <c r="B50" s="31"/>
      <c r="C50" s="42" t="s">
        <v>37</v>
      </c>
    </row>
    <row r="51" spans="1:3">
      <c r="A51" s="31" t="s">
        <v>38</v>
      </c>
      <c r="B51" s="31"/>
      <c r="C51" s="42" t="s">
        <v>39</v>
      </c>
    </row>
    <row r="52" spans="1:3">
      <c r="A52" s="31" t="s">
        <v>40</v>
      </c>
      <c r="B52" s="31"/>
      <c r="C52" s="42" t="s">
        <v>119</v>
      </c>
    </row>
    <row r="53" spans="1:3">
      <c r="A53" s="31" t="s">
        <v>42</v>
      </c>
      <c r="B53" s="31"/>
      <c r="C53" s="42">
        <v>9913155952</v>
      </c>
    </row>
    <row r="54" spans="1:3">
      <c r="A54" s="64"/>
      <c r="B54" s="64"/>
      <c r="C54" s="45"/>
    </row>
  </sheetData>
  <mergeCells count="6">
    <mergeCell ref="A40:C40"/>
    <mergeCell ref="A13:C13"/>
    <mergeCell ref="A33:C33"/>
    <mergeCell ref="A35:C35"/>
    <mergeCell ref="A36:C36"/>
    <mergeCell ref="A38:C38"/>
  </mergeCells>
  <pageMargins left="0.75" right="0.75" top="1" bottom="1" header="0.5" footer="0.5"/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C00-000000000000}">
  <dimension ref="A1:C65"/>
  <sheetViews>
    <sheetView workbookViewId="0">
      <selection activeCell="A28" sqref="A27:C29"/>
    </sheetView>
  </sheetViews>
  <sheetFormatPr defaultColWidth="9.109375" defaultRowHeight="14.4"/>
  <cols>
    <col min="1" max="1" width="62.3320312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740</v>
      </c>
      <c r="B11" s="13"/>
      <c r="C11" s="14"/>
    </row>
    <row r="12" spans="1:3" ht="15.6">
      <c r="A12" s="15" t="s">
        <v>542</v>
      </c>
      <c r="B12" s="444" t="s">
        <v>741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323</v>
      </c>
      <c r="B15" s="20"/>
      <c r="C15" s="21"/>
    </row>
    <row r="16" spans="1:3" ht="15.6">
      <c r="A16" s="22" t="s">
        <v>100</v>
      </c>
      <c r="B16" s="23">
        <v>1</v>
      </c>
      <c r="C16" s="24">
        <v>3782000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37820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156070</v>
      </c>
    </row>
    <row r="21" spans="1:3" ht="15.6">
      <c r="A21" s="26"/>
      <c r="B21" s="20"/>
      <c r="C21" s="21"/>
    </row>
    <row r="22" spans="1:3" ht="15.6">
      <c r="A22" s="26" t="s">
        <v>324</v>
      </c>
      <c r="B22" s="20">
        <v>1</v>
      </c>
      <c r="C22" s="21">
        <v>155438</v>
      </c>
    </row>
    <row r="23" spans="1:3" ht="15.6">
      <c r="A23" s="26"/>
      <c r="B23" s="20"/>
      <c r="C23" s="21"/>
    </row>
    <row r="24" spans="1:3" ht="15.6">
      <c r="A24" s="90" t="s">
        <v>127</v>
      </c>
      <c r="B24" s="91">
        <v>1</v>
      </c>
      <c r="C24" s="92">
        <f>SUM(C16:C23)</f>
        <v>4131328</v>
      </c>
    </row>
    <row r="25" spans="1:3" ht="15.6" hidden="1">
      <c r="A25" s="27" t="s">
        <v>375</v>
      </c>
      <c r="B25" s="20">
        <v>1</v>
      </c>
      <c r="C25" s="21">
        <v>50000</v>
      </c>
    </row>
    <row r="26" spans="1:3" ht="15.6" hidden="1">
      <c r="A26" s="27" t="s">
        <v>742</v>
      </c>
      <c r="B26" s="20">
        <v>1</v>
      </c>
      <c r="C26" s="21">
        <v>2484100</v>
      </c>
    </row>
    <row r="27" spans="1:3" ht="15.6" hidden="1">
      <c r="A27" s="90" t="s">
        <v>377</v>
      </c>
      <c r="B27" s="91">
        <v>1</v>
      </c>
      <c r="C27" s="92">
        <f>C24-C25-C26</f>
        <v>1597228</v>
      </c>
    </row>
    <row r="28" spans="1:3">
      <c r="A28" s="513" t="s">
        <v>743</v>
      </c>
      <c r="B28" s="514"/>
      <c r="C28" s="515"/>
    </row>
    <row r="29" spans="1:3">
      <c r="A29" s="74" t="s">
        <v>67</v>
      </c>
      <c r="B29" s="75"/>
      <c r="C29" s="76"/>
    </row>
    <row r="30" spans="1:3">
      <c r="A30" s="77" t="s">
        <v>179</v>
      </c>
      <c r="B30" s="30"/>
      <c r="C30" s="8"/>
    </row>
    <row r="31" spans="1:3">
      <c r="A31" s="446" t="s">
        <v>69</v>
      </c>
      <c r="B31" s="447"/>
      <c r="C31" s="448"/>
    </row>
    <row r="32" spans="1:3">
      <c r="A32" s="411" t="s">
        <v>327</v>
      </c>
      <c r="B32" s="412"/>
      <c r="C32" s="413"/>
    </row>
    <row r="33" spans="1:3">
      <c r="A33" s="441" t="s">
        <v>70</v>
      </c>
      <c r="B33" s="442"/>
      <c r="C33" s="443"/>
    </row>
    <row r="34" spans="1:3">
      <c r="A34" s="449" t="s">
        <v>328</v>
      </c>
      <c r="B34" s="450"/>
      <c r="C34" s="451"/>
    </row>
    <row r="35" spans="1:3">
      <c r="A35" s="28" t="s">
        <v>71</v>
      </c>
      <c r="B35" s="79"/>
      <c r="C35" s="80"/>
    </row>
    <row r="36" spans="1:3">
      <c r="A36" s="29" t="s">
        <v>72</v>
      </c>
      <c r="B36" s="30"/>
      <c r="C36" s="8"/>
    </row>
    <row r="37" spans="1:3">
      <c r="A37" s="81" t="s">
        <v>329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8347002691</v>
      </c>
    </row>
    <row r="61" spans="1:3" ht="15.6">
      <c r="A61" s="90" t="s">
        <v>377</v>
      </c>
      <c r="B61" s="91">
        <v>1</v>
      </c>
      <c r="C61" s="92">
        <v>1597228</v>
      </c>
    </row>
    <row r="62" spans="1:3" ht="15.6">
      <c r="A62" s="93"/>
      <c r="B62" s="94"/>
      <c r="C62" s="95"/>
    </row>
    <row r="63" spans="1:3" ht="15.6">
      <c r="A63" s="90" t="s">
        <v>744</v>
      </c>
      <c r="B63" s="91">
        <v>1</v>
      </c>
      <c r="C63" s="92">
        <v>150000</v>
      </c>
    </row>
    <row r="64" spans="1:3" ht="15.6">
      <c r="A64" s="93"/>
      <c r="B64" s="94"/>
      <c r="C64" s="95"/>
    </row>
    <row r="65" spans="1:3" ht="15.6">
      <c r="A65" s="90" t="s">
        <v>745</v>
      </c>
      <c r="B65" s="91"/>
      <c r="C65" s="92">
        <f>C61-C63</f>
        <v>1447228</v>
      </c>
    </row>
  </sheetData>
  <mergeCells count="7">
    <mergeCell ref="A33:C33"/>
    <mergeCell ref="A34:C34"/>
    <mergeCell ref="B12:C12"/>
    <mergeCell ref="A13:C13"/>
    <mergeCell ref="A28:C28"/>
    <mergeCell ref="A31:C31"/>
    <mergeCell ref="A32:C32"/>
  </mergeCells>
  <pageMargins left="0.75" right="0.75" top="1" bottom="1" header="0.5" footer="0.5"/>
  <drawing r:id="rId1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D00-000000000000}">
  <dimension ref="A1:C52"/>
  <sheetViews>
    <sheetView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9</v>
      </c>
      <c r="B11" s="13"/>
      <c r="C11" s="14"/>
    </row>
    <row r="12" spans="1:3" ht="15.6">
      <c r="A12" s="15" t="s">
        <v>209</v>
      </c>
      <c r="B12" s="444" t="s">
        <v>746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747</v>
      </c>
      <c r="B15" s="20"/>
      <c r="C15" s="21"/>
    </row>
    <row r="16" spans="1:3" ht="15.6">
      <c r="A16" s="22" t="s">
        <v>100</v>
      </c>
      <c r="B16" s="23">
        <v>1</v>
      </c>
      <c r="C16" s="24">
        <v>4327000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43270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177870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172606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0</v>
      </c>
    </row>
    <row r="25" spans="1:3" ht="15.6">
      <c r="A25" s="26"/>
      <c r="B25" s="20"/>
      <c r="C25" s="21"/>
    </row>
    <row r="26" spans="1:3" ht="15.6">
      <c r="A26" s="26" t="s">
        <v>498</v>
      </c>
      <c r="B26" s="20">
        <v>1</v>
      </c>
      <c r="C26" s="21">
        <v>12400</v>
      </c>
    </row>
    <row r="27" spans="1:3" ht="15.6">
      <c r="A27" s="26"/>
      <c r="B27" s="20"/>
      <c r="C27" s="21"/>
    </row>
    <row r="28" spans="1:3" ht="15.6">
      <c r="A28" s="26" t="s">
        <v>748</v>
      </c>
      <c r="B28" s="20">
        <v>1</v>
      </c>
      <c r="C28" s="21">
        <v>61900</v>
      </c>
    </row>
    <row r="29" spans="1:3" ht="15.6">
      <c r="A29" s="27" t="s">
        <v>127</v>
      </c>
      <c r="B29" s="20">
        <v>1</v>
      </c>
      <c r="C29" s="21">
        <f>SUM(C16:C28)</f>
        <v>4795046</v>
      </c>
    </row>
    <row r="30" spans="1:3">
      <c r="A30" s="72" t="s">
        <v>67</v>
      </c>
      <c r="B30" s="30"/>
      <c r="C30" s="8"/>
    </row>
    <row r="31" spans="1:3">
      <c r="A31" s="77" t="s">
        <v>68</v>
      </c>
      <c r="B31" s="30"/>
      <c r="C31" s="8"/>
    </row>
    <row r="32" spans="1:3" ht="36">
      <c r="A32" s="73" t="s">
        <v>69</v>
      </c>
      <c r="B32" s="11"/>
      <c r="C32" s="9"/>
    </row>
    <row r="33" spans="1:3">
      <c r="A33" s="381" t="s">
        <v>70</v>
      </c>
      <c r="B33" s="382"/>
      <c r="C33" s="383"/>
    </row>
    <row r="34" spans="1:3">
      <c r="A34" s="89" t="s">
        <v>71</v>
      </c>
      <c r="B34" s="30"/>
      <c r="C34" s="8"/>
    </row>
    <row r="35" spans="1:3">
      <c r="A35" s="29" t="s">
        <v>72</v>
      </c>
      <c r="B35" s="30"/>
      <c r="C35" s="8"/>
    </row>
    <row r="36" spans="1:3">
      <c r="A36" s="29" t="s">
        <v>73</v>
      </c>
      <c r="B36" s="30"/>
      <c r="C36" s="8"/>
    </row>
    <row r="37" spans="1:3">
      <c r="A37" s="31" t="s">
        <v>74</v>
      </c>
      <c r="B37" s="30"/>
      <c r="C37" s="8"/>
    </row>
    <row r="38" spans="1:3">
      <c r="A38" s="31" t="s">
        <v>75</v>
      </c>
      <c r="B38" s="30"/>
      <c r="C38" s="8"/>
    </row>
    <row r="39" spans="1:3">
      <c r="A39" s="31" t="s">
        <v>76</v>
      </c>
      <c r="B39" s="30"/>
      <c r="C39" s="8"/>
    </row>
    <row r="40" spans="1:3">
      <c r="A40" s="32" t="s">
        <v>26</v>
      </c>
      <c r="B40" s="33"/>
      <c r="C40" s="34"/>
    </row>
    <row r="41" spans="1:3">
      <c r="A41" s="31" t="s">
        <v>77</v>
      </c>
      <c r="B41" s="30"/>
      <c r="C41" s="8"/>
    </row>
    <row r="42" spans="1:3">
      <c r="A42" s="35" t="s">
        <v>30</v>
      </c>
      <c r="B42" s="36"/>
      <c r="C42" s="37"/>
    </row>
    <row r="43" spans="1:3">
      <c r="A43" s="32" t="s">
        <v>78</v>
      </c>
      <c r="B43" s="36"/>
      <c r="C43" s="37"/>
    </row>
    <row r="44" spans="1:3">
      <c r="A44" s="38" t="s">
        <v>109</v>
      </c>
      <c r="B44" s="36"/>
      <c r="C44" s="37"/>
    </row>
    <row r="45" spans="1:3">
      <c r="A45" s="39" t="s">
        <v>110</v>
      </c>
      <c r="B45" s="36"/>
      <c r="C45" s="37"/>
    </row>
    <row r="46" spans="1:3">
      <c r="A46" s="39" t="s">
        <v>111</v>
      </c>
      <c r="B46" s="36" t="s">
        <v>112</v>
      </c>
      <c r="C46" s="37"/>
    </row>
    <row r="47" spans="1:3">
      <c r="A47" s="40" t="s">
        <v>113</v>
      </c>
      <c r="B47" s="36"/>
      <c r="C47" s="37"/>
    </row>
    <row r="48" spans="1:3" ht="15.6">
      <c r="A48" s="41" t="s">
        <v>114</v>
      </c>
      <c r="B48" s="11"/>
      <c r="C48" s="7" t="s">
        <v>32</v>
      </c>
    </row>
    <row r="49" spans="1:3" ht="15.6">
      <c r="A49" s="41" t="s">
        <v>115</v>
      </c>
      <c r="B49" s="11"/>
      <c r="C49" s="42" t="s">
        <v>37</v>
      </c>
    </row>
    <row r="50" spans="1:3" ht="15.6">
      <c r="A50" s="41" t="s">
        <v>116</v>
      </c>
      <c r="B50" s="11"/>
      <c r="C50" s="42" t="s">
        <v>117</v>
      </c>
    </row>
    <row r="51" spans="1:3" ht="15.6">
      <c r="A51" s="41" t="s">
        <v>118</v>
      </c>
      <c r="B51" s="11"/>
      <c r="C51" s="42" t="s">
        <v>119</v>
      </c>
    </row>
    <row r="52" spans="1:3">
      <c r="A52" s="43" t="s">
        <v>120</v>
      </c>
      <c r="B52" s="44"/>
      <c r="C52" s="45">
        <v>9913155952</v>
      </c>
    </row>
  </sheetData>
  <mergeCells count="3">
    <mergeCell ref="B12:C12"/>
    <mergeCell ref="A13:C13"/>
    <mergeCell ref="A33:C33"/>
  </mergeCells>
  <pageMargins left="0.75" right="0.75" top="1" bottom="1" header="0.5" footer="0.5"/>
  <drawing r:id="rId1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E00-000000000000}">
  <dimension ref="A1:C49"/>
  <sheetViews>
    <sheetView topLeftCell="A3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749</v>
      </c>
    </row>
    <row r="11" spans="1:3">
      <c r="A11" s="49" t="s">
        <v>750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751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752</v>
      </c>
      <c r="B18" s="54">
        <v>1</v>
      </c>
      <c r="C18" s="55">
        <v>111684</v>
      </c>
    </row>
    <row r="19" spans="1:3" ht="15.6">
      <c r="A19" s="56"/>
      <c r="B19" s="54"/>
      <c r="C19" s="55"/>
    </row>
    <row r="20" spans="1:3" ht="15.6">
      <c r="A20" s="56" t="s">
        <v>753</v>
      </c>
      <c r="B20" s="54">
        <v>1</v>
      </c>
      <c r="C20" s="55">
        <v>83698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144</v>
      </c>
      <c r="B24" s="54">
        <v>1</v>
      </c>
      <c r="C24" s="55">
        <v>12400</v>
      </c>
    </row>
    <row r="25" spans="1:3" ht="15.6">
      <c r="A25" s="56"/>
      <c r="B25" s="54"/>
      <c r="C25" s="55"/>
    </row>
    <row r="26" spans="1:3" ht="15.6">
      <c r="A26" s="56" t="s">
        <v>20</v>
      </c>
      <c r="B26" s="54">
        <v>1</v>
      </c>
      <c r="C26" s="55">
        <v>36765</v>
      </c>
    </row>
    <row r="27" spans="1:3" ht="15.6">
      <c r="A27" s="56"/>
      <c r="B27" s="54"/>
      <c r="C27" s="55"/>
    </row>
    <row r="28" spans="1:3" ht="15.6">
      <c r="A28" s="82" t="s">
        <v>66</v>
      </c>
      <c r="B28" s="83">
        <v>1</v>
      </c>
      <c r="C28" s="84">
        <v>29061</v>
      </c>
    </row>
    <row r="29" spans="1:3" ht="15.6">
      <c r="A29" s="22" t="s">
        <v>127</v>
      </c>
      <c r="B29" s="20">
        <v>1</v>
      </c>
      <c r="C29" s="25">
        <f>SUM(C16:C28)</f>
        <v>2297648</v>
      </c>
    </row>
    <row r="30" spans="1:3">
      <c r="A30" s="384" t="s">
        <v>24</v>
      </c>
      <c r="B30" s="385"/>
      <c r="C30" s="386"/>
    </row>
    <row r="31" spans="1:3">
      <c r="A31" s="375" t="s">
        <v>220</v>
      </c>
      <c r="B31" s="376"/>
      <c r="C31" s="377"/>
    </row>
    <row r="32" spans="1:3">
      <c r="A32" s="65" t="s">
        <v>221</v>
      </c>
      <c r="B32" s="66"/>
      <c r="C32" s="67"/>
    </row>
    <row r="33" spans="1:3">
      <c r="A33" s="375" t="s">
        <v>87</v>
      </c>
      <c r="B33" s="376"/>
      <c r="C33" s="377"/>
    </row>
    <row r="34" spans="1:3">
      <c r="A34" s="378" t="s">
        <v>88</v>
      </c>
      <c r="B34" s="379"/>
      <c r="C34" s="380"/>
    </row>
    <row r="35" spans="1:3">
      <c r="A35" s="378" t="s">
        <v>222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6">
    <mergeCell ref="A35:C35"/>
    <mergeCell ref="A13:C13"/>
    <mergeCell ref="A30:C30"/>
    <mergeCell ref="A31:C31"/>
    <mergeCell ref="A33:C33"/>
    <mergeCell ref="A34:C34"/>
  </mergeCells>
  <pageMargins left="0.75" right="0.75" top="1" bottom="1" header="0.5" footer="0.5"/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F00-000000000000}">
  <dimension ref="A1:C50"/>
  <sheetViews>
    <sheetView topLeftCell="A2" workbookViewId="0">
      <selection activeCell="A28" sqref="A27:C29"/>
    </sheetView>
  </sheetViews>
  <sheetFormatPr defaultColWidth="9.109375" defaultRowHeight="14.4"/>
  <cols>
    <col min="1" max="1" width="62.3320312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754</v>
      </c>
      <c r="B11" s="13"/>
      <c r="C11" s="14"/>
    </row>
    <row r="12" spans="1:3" ht="15.6">
      <c r="A12" s="15" t="s">
        <v>755</v>
      </c>
      <c r="B12" s="444" t="s">
        <v>741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756</v>
      </c>
      <c r="B15" s="20"/>
      <c r="C15" s="21"/>
    </row>
    <row r="16" spans="1:3" ht="15.6">
      <c r="A16" s="22" t="s">
        <v>100</v>
      </c>
      <c r="B16" s="23">
        <v>1</v>
      </c>
      <c r="C16" s="24">
        <v>3938000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39380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165350</v>
      </c>
    </row>
    <row r="21" spans="1:3" ht="15.6">
      <c r="A21" s="26"/>
      <c r="B21" s="20"/>
      <c r="C21" s="21"/>
    </row>
    <row r="22" spans="1:3" ht="15.6">
      <c r="A22" s="26" t="s">
        <v>324</v>
      </c>
      <c r="B22" s="20">
        <v>1</v>
      </c>
      <c r="C22" s="21">
        <v>164250</v>
      </c>
    </row>
    <row r="23" spans="1:3" ht="15.6">
      <c r="A23" s="26"/>
      <c r="B23" s="20"/>
      <c r="C23" s="21"/>
    </row>
    <row r="24" spans="1:3" ht="15.6">
      <c r="A24" s="90" t="s">
        <v>127</v>
      </c>
      <c r="B24" s="91">
        <v>1</v>
      </c>
      <c r="C24" s="92">
        <f>SUM(C16:C23)</f>
        <v>4306980</v>
      </c>
    </row>
    <row r="25" spans="1:3">
      <c r="A25" s="513" t="s">
        <v>743</v>
      </c>
      <c r="B25" s="514"/>
      <c r="C25" s="515"/>
    </row>
    <row r="26" spans="1:3">
      <c r="A26" s="74" t="s">
        <v>67</v>
      </c>
      <c r="B26" s="75"/>
      <c r="C26" s="76"/>
    </row>
    <row r="27" spans="1:3">
      <c r="A27" s="77" t="s">
        <v>179</v>
      </c>
      <c r="B27" s="30"/>
      <c r="C27" s="8"/>
    </row>
    <row r="28" spans="1:3">
      <c r="A28" s="446" t="s">
        <v>69</v>
      </c>
      <c r="B28" s="447"/>
      <c r="C28" s="448"/>
    </row>
    <row r="29" spans="1:3">
      <c r="A29" s="411" t="s">
        <v>327</v>
      </c>
      <c r="B29" s="412"/>
      <c r="C29" s="413"/>
    </row>
    <row r="30" spans="1:3">
      <c r="A30" s="441" t="s">
        <v>70</v>
      </c>
      <c r="B30" s="442"/>
      <c r="C30" s="443"/>
    </row>
    <row r="31" spans="1:3">
      <c r="A31" s="449" t="s">
        <v>328</v>
      </c>
      <c r="B31" s="450"/>
      <c r="C31" s="451"/>
    </row>
    <row r="32" spans="1:3">
      <c r="A32" s="28" t="s">
        <v>71</v>
      </c>
      <c r="B32" s="79"/>
      <c r="C32" s="80"/>
    </row>
    <row r="33" spans="1:3">
      <c r="A33" s="29" t="s">
        <v>72</v>
      </c>
      <c r="B33" s="30"/>
      <c r="C33" s="8"/>
    </row>
    <row r="34" spans="1:3">
      <c r="A34" s="81" t="s">
        <v>329</v>
      </c>
      <c r="B34" s="30"/>
      <c r="C34" s="8"/>
    </row>
    <row r="35" spans="1:3">
      <c r="A35" s="31" t="s">
        <v>74</v>
      </c>
      <c r="B35" s="30"/>
      <c r="C35" s="8"/>
    </row>
    <row r="36" spans="1:3">
      <c r="A36" s="31" t="s">
        <v>75</v>
      </c>
      <c r="B36" s="30"/>
      <c r="C36" s="8"/>
    </row>
    <row r="37" spans="1:3">
      <c r="A37" s="31" t="s">
        <v>76</v>
      </c>
      <c r="B37" s="30"/>
      <c r="C37" s="8"/>
    </row>
    <row r="38" spans="1:3">
      <c r="A38" s="32" t="s">
        <v>26</v>
      </c>
      <c r="B38" s="33"/>
      <c r="C38" s="34"/>
    </row>
    <row r="39" spans="1:3">
      <c r="A39" s="31" t="s">
        <v>77</v>
      </c>
      <c r="B39" s="30"/>
      <c r="C39" s="8"/>
    </row>
    <row r="40" spans="1:3">
      <c r="A40" s="35" t="s">
        <v>30</v>
      </c>
      <c r="B40" s="36"/>
      <c r="C40" s="37"/>
    </row>
    <row r="41" spans="1:3">
      <c r="A41" s="32" t="s">
        <v>78</v>
      </c>
      <c r="B41" s="36"/>
      <c r="C41" s="37"/>
    </row>
    <row r="42" spans="1:3">
      <c r="A42" s="38" t="s">
        <v>109</v>
      </c>
      <c r="B42" s="36"/>
      <c r="C42" s="37"/>
    </row>
    <row r="43" spans="1:3">
      <c r="A43" s="39" t="s">
        <v>110</v>
      </c>
      <c r="B43" s="36"/>
      <c r="C43" s="37"/>
    </row>
    <row r="44" spans="1:3">
      <c r="A44" s="39" t="s">
        <v>111</v>
      </c>
      <c r="B44" s="36" t="s">
        <v>112</v>
      </c>
      <c r="C44" s="37"/>
    </row>
    <row r="45" spans="1:3">
      <c r="A45" s="40" t="s">
        <v>113</v>
      </c>
      <c r="B45" s="36"/>
      <c r="C45" s="37"/>
    </row>
    <row r="46" spans="1:3" ht="15.6">
      <c r="A46" s="41" t="s">
        <v>114</v>
      </c>
      <c r="B46" s="11"/>
      <c r="C46" s="7" t="s">
        <v>32</v>
      </c>
    </row>
    <row r="47" spans="1:3" ht="15.6">
      <c r="A47" s="41" t="s">
        <v>115</v>
      </c>
      <c r="B47" s="11"/>
      <c r="C47" s="42" t="s">
        <v>37</v>
      </c>
    </row>
    <row r="48" spans="1:3" ht="15.6">
      <c r="A48" s="41" t="s">
        <v>116</v>
      </c>
      <c r="B48" s="11"/>
      <c r="C48" s="42" t="s">
        <v>117</v>
      </c>
    </row>
    <row r="49" spans="1:3" ht="15.6">
      <c r="A49" s="41" t="s">
        <v>118</v>
      </c>
      <c r="B49" s="11"/>
      <c r="C49" s="42" t="s">
        <v>119</v>
      </c>
    </row>
    <row r="50" spans="1:3">
      <c r="A50" s="43" t="s">
        <v>120</v>
      </c>
      <c r="B50" s="44"/>
      <c r="C50" s="45">
        <v>8347002691</v>
      </c>
    </row>
  </sheetData>
  <mergeCells count="7">
    <mergeCell ref="A30:C30"/>
    <mergeCell ref="A31:C31"/>
    <mergeCell ref="B12:C12"/>
    <mergeCell ref="A13:C13"/>
    <mergeCell ref="A25:C25"/>
    <mergeCell ref="A28:C28"/>
    <mergeCell ref="A29:C29"/>
  </mergeCells>
  <pageMargins left="0.75" right="0.75" top="1" bottom="1" header="0.5" footer="0.5"/>
  <drawing r:id="rId1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000-000000000000}">
  <dimension ref="A1:C52"/>
  <sheetViews>
    <sheetView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9</v>
      </c>
      <c r="B11" s="13"/>
      <c r="C11" s="14"/>
    </row>
    <row r="12" spans="1:3" ht="15.6">
      <c r="A12" s="15" t="s">
        <v>209</v>
      </c>
      <c r="B12" s="444" t="s">
        <v>746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747</v>
      </c>
      <c r="B15" s="20"/>
      <c r="C15" s="21"/>
    </row>
    <row r="16" spans="1:3" ht="15.6">
      <c r="A16" s="22" t="s">
        <v>100</v>
      </c>
      <c r="B16" s="23">
        <v>1</v>
      </c>
      <c r="C16" s="24">
        <v>4327000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43270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177870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172606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0</v>
      </c>
    </row>
    <row r="25" spans="1:3" ht="15.6">
      <c r="A25" s="26"/>
      <c r="B25" s="20"/>
      <c r="C25" s="21"/>
    </row>
    <row r="26" spans="1:3" ht="15.6">
      <c r="A26" s="26" t="s">
        <v>498</v>
      </c>
      <c r="B26" s="20">
        <v>1</v>
      </c>
      <c r="C26" s="21">
        <v>12400</v>
      </c>
    </row>
    <row r="27" spans="1:3" ht="15.6">
      <c r="A27" s="26"/>
      <c r="B27" s="20"/>
      <c r="C27" s="21"/>
    </row>
    <row r="28" spans="1:3" ht="15.6">
      <c r="A28" s="26" t="s">
        <v>748</v>
      </c>
      <c r="B28" s="20">
        <v>1</v>
      </c>
      <c r="C28" s="21">
        <v>61900</v>
      </c>
    </row>
    <row r="29" spans="1:3" ht="15.6">
      <c r="A29" s="27" t="s">
        <v>127</v>
      </c>
      <c r="B29" s="20">
        <v>1</v>
      </c>
      <c r="C29" s="21">
        <f>SUM(C16:C28)</f>
        <v>4795046</v>
      </c>
    </row>
    <row r="30" spans="1:3">
      <c r="A30" s="72" t="s">
        <v>67</v>
      </c>
      <c r="B30" s="30"/>
      <c r="C30" s="8"/>
    </row>
    <row r="31" spans="1:3">
      <c r="A31" s="77" t="s">
        <v>68</v>
      </c>
      <c r="B31" s="30"/>
      <c r="C31" s="8"/>
    </row>
    <row r="32" spans="1:3" ht="36">
      <c r="A32" s="73" t="s">
        <v>69</v>
      </c>
      <c r="B32" s="11"/>
      <c r="C32" s="9"/>
    </row>
    <row r="33" spans="1:3">
      <c r="A33" s="381" t="s">
        <v>70</v>
      </c>
      <c r="B33" s="382"/>
      <c r="C33" s="383"/>
    </row>
    <row r="34" spans="1:3">
      <c r="A34" s="89" t="s">
        <v>71</v>
      </c>
      <c r="B34" s="30"/>
      <c r="C34" s="8"/>
    </row>
    <row r="35" spans="1:3">
      <c r="A35" s="29" t="s">
        <v>72</v>
      </c>
      <c r="B35" s="30"/>
      <c r="C35" s="8"/>
    </row>
    <row r="36" spans="1:3">
      <c r="A36" s="29" t="s">
        <v>73</v>
      </c>
      <c r="B36" s="30"/>
      <c r="C36" s="8"/>
    </row>
    <row r="37" spans="1:3">
      <c r="A37" s="31" t="s">
        <v>74</v>
      </c>
      <c r="B37" s="30"/>
      <c r="C37" s="8"/>
    </row>
    <row r="38" spans="1:3">
      <c r="A38" s="31" t="s">
        <v>75</v>
      </c>
      <c r="B38" s="30"/>
      <c r="C38" s="8"/>
    </row>
    <row r="39" spans="1:3">
      <c r="A39" s="31" t="s">
        <v>76</v>
      </c>
      <c r="B39" s="30"/>
      <c r="C39" s="8"/>
    </row>
    <row r="40" spans="1:3">
      <c r="A40" s="32" t="s">
        <v>26</v>
      </c>
      <c r="B40" s="33"/>
      <c r="C40" s="34"/>
    </row>
    <row r="41" spans="1:3">
      <c r="A41" s="31" t="s">
        <v>77</v>
      </c>
      <c r="B41" s="30"/>
      <c r="C41" s="8"/>
    </row>
    <row r="42" spans="1:3">
      <c r="A42" s="35" t="s">
        <v>30</v>
      </c>
      <c r="B42" s="36"/>
      <c r="C42" s="37"/>
    </row>
    <row r="43" spans="1:3">
      <c r="A43" s="32" t="s">
        <v>78</v>
      </c>
      <c r="B43" s="36"/>
      <c r="C43" s="37"/>
    </row>
    <row r="44" spans="1:3">
      <c r="A44" s="38" t="s">
        <v>109</v>
      </c>
      <c r="B44" s="36"/>
      <c r="C44" s="37"/>
    </row>
    <row r="45" spans="1:3">
      <c r="A45" s="39" t="s">
        <v>110</v>
      </c>
      <c r="B45" s="36"/>
      <c r="C45" s="37"/>
    </row>
    <row r="46" spans="1:3">
      <c r="A46" s="39" t="s">
        <v>111</v>
      </c>
      <c r="B46" s="36" t="s">
        <v>112</v>
      </c>
      <c r="C46" s="37"/>
    </row>
    <row r="47" spans="1:3">
      <c r="A47" s="40" t="s">
        <v>113</v>
      </c>
      <c r="B47" s="36"/>
      <c r="C47" s="37"/>
    </row>
    <row r="48" spans="1:3" ht="15.6">
      <c r="A48" s="41" t="s">
        <v>114</v>
      </c>
      <c r="B48" s="11"/>
      <c r="C48" s="7" t="s">
        <v>32</v>
      </c>
    </row>
    <row r="49" spans="1:3" ht="15.6">
      <c r="A49" s="41" t="s">
        <v>115</v>
      </c>
      <c r="B49" s="11"/>
      <c r="C49" s="42" t="s">
        <v>37</v>
      </c>
    </row>
    <row r="50" spans="1:3" ht="15.6">
      <c r="A50" s="41" t="s">
        <v>116</v>
      </c>
      <c r="B50" s="11"/>
      <c r="C50" s="42" t="s">
        <v>117</v>
      </c>
    </row>
    <row r="51" spans="1:3" ht="15.6">
      <c r="A51" s="41" t="s">
        <v>118</v>
      </c>
      <c r="B51" s="11"/>
      <c r="C51" s="42" t="s">
        <v>119</v>
      </c>
    </row>
    <row r="52" spans="1:3">
      <c r="A52" s="43" t="s">
        <v>120</v>
      </c>
      <c r="B52" s="44"/>
      <c r="C52" s="45">
        <v>9913155952</v>
      </c>
    </row>
  </sheetData>
  <mergeCells count="3">
    <mergeCell ref="B12:C12"/>
    <mergeCell ref="A13:C13"/>
    <mergeCell ref="A33:C33"/>
  </mergeCell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100-000000000000}">
  <sheetPr>
    <pageSetUpPr fitToPage="1"/>
  </sheetPr>
  <dimension ref="A1:C53"/>
  <sheetViews>
    <sheetView workbookViewId="0">
      <selection activeCell="B10" sqref="B10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757</v>
      </c>
    </row>
    <row r="11" spans="1:3">
      <c r="A11" s="49" t="s">
        <v>758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759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2737000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118789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158075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27370</v>
      </c>
    </row>
    <row r="23" spans="1:3" ht="15.6">
      <c r="A23" s="56"/>
      <c r="B23" s="54"/>
      <c r="C23" s="55"/>
    </row>
    <row r="24" spans="1:3" ht="15.6">
      <c r="A24" s="56" t="s">
        <v>144</v>
      </c>
      <c r="B24" s="54">
        <v>1</v>
      </c>
      <c r="C24" s="55">
        <v>8000</v>
      </c>
    </row>
    <row r="25" spans="1:3" ht="15.6">
      <c r="A25" s="56"/>
      <c r="B25" s="54"/>
      <c r="C25" s="55"/>
    </row>
    <row r="26" spans="1:3" ht="15.6">
      <c r="A26" s="56" t="s">
        <v>585</v>
      </c>
      <c r="B26" s="54">
        <v>1</v>
      </c>
      <c r="C26" s="55">
        <v>133240</v>
      </c>
    </row>
    <row r="27" spans="1:3" ht="15.6">
      <c r="A27" s="56"/>
      <c r="B27" s="54"/>
      <c r="C27" s="55" t="s">
        <v>0</v>
      </c>
    </row>
    <row r="28" spans="1:3" ht="15.6">
      <c r="A28" s="82" t="s">
        <v>66</v>
      </c>
      <c r="B28" s="83">
        <v>1</v>
      </c>
      <c r="C28" s="84">
        <v>44060</v>
      </c>
    </row>
    <row r="29" spans="1:3" ht="15.6">
      <c r="A29" s="85"/>
      <c r="B29" s="83"/>
      <c r="C29" s="86"/>
    </row>
    <row r="30" spans="1:3" ht="15.6">
      <c r="A30" s="22" t="s">
        <v>127</v>
      </c>
      <c r="B30" s="20">
        <v>1</v>
      </c>
      <c r="C30" s="25">
        <f>SUM(C16:C29)</f>
        <v>3226534</v>
      </c>
    </row>
    <row r="31" spans="1:3" ht="15.6">
      <c r="A31" s="22" t="s">
        <v>760</v>
      </c>
      <c r="B31" s="20">
        <v>1</v>
      </c>
      <c r="C31" s="25">
        <v>3010372</v>
      </c>
    </row>
    <row r="32" spans="1:3" ht="15.6">
      <c r="A32" s="22" t="s">
        <v>761</v>
      </c>
      <c r="B32" s="20">
        <v>1</v>
      </c>
      <c r="C32" s="25">
        <f>+C30-C31</f>
        <v>216162</v>
      </c>
    </row>
    <row r="33" spans="1:3">
      <c r="A33" s="384" t="s">
        <v>24</v>
      </c>
      <c r="B33" s="385"/>
      <c r="C33" s="386"/>
    </row>
    <row r="34" spans="1:3" ht="15.6">
      <c r="A34" s="87" t="s">
        <v>25</v>
      </c>
      <c r="B34" s="88"/>
      <c r="C34" s="86"/>
    </row>
    <row r="35" spans="1:3">
      <c r="A35" s="375" t="s">
        <v>87</v>
      </c>
      <c r="B35" s="376"/>
      <c r="C35" s="377"/>
    </row>
    <row r="36" spans="1:3">
      <c r="A36" s="375" t="s">
        <v>245</v>
      </c>
      <c r="B36" s="376"/>
      <c r="C36" s="377"/>
    </row>
    <row r="37" spans="1:3">
      <c r="A37" s="378" t="s">
        <v>230</v>
      </c>
      <c r="B37" s="379"/>
      <c r="C37" s="380"/>
    </row>
    <row r="38" spans="1:3">
      <c r="A38" s="68" t="s">
        <v>134</v>
      </c>
      <c r="B38" s="69"/>
      <c r="C38" s="70"/>
    </row>
    <row r="39" spans="1:3">
      <c r="A39" s="378" t="s">
        <v>246</v>
      </c>
      <c r="B39" s="379"/>
      <c r="C39" s="380"/>
    </row>
    <row r="40" spans="1:3">
      <c r="A40" s="32" t="s">
        <v>26</v>
      </c>
      <c r="B40" s="33"/>
      <c r="C40" s="34"/>
    </row>
    <row r="41" spans="1:3">
      <c r="A41" s="31" t="s">
        <v>27</v>
      </c>
      <c r="B41" s="30"/>
      <c r="C41" s="8"/>
    </row>
    <row r="42" spans="1:3">
      <c r="A42" s="31" t="s">
        <v>28</v>
      </c>
      <c r="B42" s="30"/>
      <c r="C42" s="8"/>
    </row>
    <row r="43" spans="1:3">
      <c r="A43" s="58" t="s">
        <v>29</v>
      </c>
      <c r="B43" s="59"/>
      <c r="C43" s="60"/>
    </row>
    <row r="44" spans="1:3">
      <c r="A44" s="35" t="s">
        <v>30</v>
      </c>
      <c r="B44" s="36"/>
      <c r="C44" s="37"/>
    </row>
    <row r="45" spans="1:3" ht="15.6">
      <c r="A45" s="61" t="s">
        <v>31</v>
      </c>
      <c r="B45" s="62"/>
      <c r="C45" s="63" t="s">
        <v>32</v>
      </c>
    </row>
    <row r="46" spans="1:3">
      <c r="A46" s="31" t="s">
        <v>33</v>
      </c>
      <c r="B46" s="31"/>
      <c r="C46" s="42"/>
    </row>
    <row r="47" spans="1:3">
      <c r="A47" s="31" t="s">
        <v>34</v>
      </c>
      <c r="B47" s="31"/>
      <c r="C47" s="42"/>
    </row>
    <row r="48" spans="1:3">
      <c r="A48" s="31" t="s">
        <v>35</v>
      </c>
      <c r="B48" s="31"/>
      <c r="C48" s="42"/>
    </row>
    <row r="49" spans="1:3">
      <c r="A49" s="31" t="s">
        <v>36</v>
      </c>
      <c r="B49" s="31"/>
      <c r="C49" s="42" t="s">
        <v>37</v>
      </c>
    </row>
    <row r="50" spans="1:3">
      <c r="A50" s="31" t="s">
        <v>38</v>
      </c>
      <c r="B50" s="31"/>
      <c r="C50" s="42" t="s">
        <v>762</v>
      </c>
    </row>
    <row r="51" spans="1:3">
      <c r="A51" s="31" t="s">
        <v>40</v>
      </c>
      <c r="B51" s="31"/>
      <c r="C51" s="42" t="s">
        <v>456</v>
      </c>
    </row>
    <row r="52" spans="1:3">
      <c r="A52" s="31" t="s">
        <v>42</v>
      </c>
      <c r="B52" s="31"/>
      <c r="C52" s="42">
        <v>8347002691</v>
      </c>
    </row>
    <row r="53" spans="1:3">
      <c r="A53" s="64"/>
      <c r="B53" s="64"/>
      <c r="C53" s="45"/>
    </row>
  </sheetData>
  <mergeCells count="6">
    <mergeCell ref="A39:C39"/>
    <mergeCell ref="A13:C13"/>
    <mergeCell ref="A33:C33"/>
    <mergeCell ref="A35:C35"/>
    <mergeCell ref="A36:C36"/>
    <mergeCell ref="A37:C37"/>
  </mergeCells>
  <pageMargins left="0.75" right="0.75" top="0.43263888888888902" bottom="1" header="0.5" footer="0.5"/>
  <pageSetup paperSize="9" scale="86" orientation="portrait"/>
  <drawing r:id="rId1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200-000000000000}">
  <dimension ref="A1:C49"/>
  <sheetViews>
    <sheetView workbookViewId="0">
      <selection activeCell="C41" sqref="A1:XFD1048576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763</v>
      </c>
    </row>
    <row r="11" spans="1:3">
      <c r="A11" s="49" t="s">
        <v>764</v>
      </c>
      <c r="B11" s="5"/>
      <c r="C11" s="8"/>
    </row>
    <row r="12" spans="1:3">
      <c r="A12" s="49" t="s">
        <v>765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766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2449000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102760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113449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24490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0</v>
      </c>
    </row>
    <row r="25" spans="1:3" ht="15.6">
      <c r="A25" s="56"/>
      <c r="B25" s="54"/>
      <c r="C25" s="55"/>
    </row>
    <row r="26" spans="1:3" ht="15.6">
      <c r="A26" s="56" t="s">
        <v>66</v>
      </c>
      <c r="B26" s="54">
        <v>1</v>
      </c>
      <c r="C26" s="55">
        <v>29061</v>
      </c>
    </row>
    <row r="27" spans="1:3" ht="15.6">
      <c r="A27" s="56"/>
      <c r="B27" s="54"/>
      <c r="C27" s="55"/>
    </row>
    <row r="28" spans="1:3" ht="15.6">
      <c r="A28" s="82" t="s">
        <v>144</v>
      </c>
      <c r="B28" s="83">
        <v>1</v>
      </c>
      <c r="C28" s="84">
        <v>12400</v>
      </c>
    </row>
    <row r="29" spans="1:3" ht="15.6">
      <c r="A29" s="22" t="s">
        <v>127</v>
      </c>
      <c r="B29" s="20">
        <v>1</v>
      </c>
      <c r="C29" s="25">
        <f>SUM(C16:C28)</f>
        <v>2731160</v>
      </c>
    </row>
    <row r="30" spans="1:3">
      <c r="A30" s="384" t="s">
        <v>24</v>
      </c>
      <c r="B30" s="385"/>
      <c r="C30" s="386"/>
    </row>
    <row r="31" spans="1:3">
      <c r="A31" s="375" t="s">
        <v>220</v>
      </c>
      <c r="B31" s="376"/>
      <c r="C31" s="377"/>
    </row>
    <row r="32" spans="1:3">
      <c r="A32" s="65" t="s">
        <v>221</v>
      </c>
      <c r="B32" s="66"/>
      <c r="C32" s="67"/>
    </row>
    <row r="33" spans="1:3">
      <c r="A33" s="375" t="s">
        <v>87</v>
      </c>
      <c r="B33" s="376"/>
      <c r="C33" s="377"/>
    </row>
    <row r="34" spans="1:3">
      <c r="A34" s="378" t="s">
        <v>88</v>
      </c>
      <c r="B34" s="379"/>
      <c r="C34" s="380"/>
    </row>
    <row r="35" spans="1:3">
      <c r="A35" s="378" t="s">
        <v>222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31" t="s">
        <v>28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6">
    <mergeCell ref="A35:C35"/>
    <mergeCell ref="A13:C13"/>
    <mergeCell ref="A30:C30"/>
    <mergeCell ref="A31:C31"/>
    <mergeCell ref="A33:C33"/>
    <mergeCell ref="A34:C34"/>
  </mergeCells>
  <pageMargins left="0.75" right="0.75" top="1" bottom="1" header="0.5" footer="0.5"/>
  <drawing r:id="rId1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300-000000000000}">
  <sheetPr>
    <pageSetUpPr fitToPage="1"/>
  </sheetPr>
  <dimension ref="A1:C50"/>
  <sheetViews>
    <sheetView workbookViewId="0">
      <selection activeCell="B10" sqref="B10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5"/>
      <c r="C10" s="8"/>
    </row>
    <row r="11" spans="1:3" ht="15.6">
      <c r="A11" s="71" t="s">
        <v>767</v>
      </c>
      <c r="B11" s="13"/>
      <c r="C11" s="14"/>
    </row>
    <row r="12" spans="1:3" ht="15.6">
      <c r="A12" s="15" t="s">
        <v>429</v>
      </c>
      <c r="B12" s="444" t="s">
        <v>768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769</v>
      </c>
      <c r="B15" s="20"/>
      <c r="C15" s="21"/>
    </row>
    <row r="16" spans="1:3" ht="15.6">
      <c r="A16" s="22" t="s">
        <v>100</v>
      </c>
      <c r="B16" s="23">
        <v>1</v>
      </c>
      <c r="C16" s="24">
        <v>3782000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37820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154730</v>
      </c>
    </row>
    <row r="21" spans="1:3" ht="15.6">
      <c r="A21" s="26"/>
      <c r="B21" s="20"/>
      <c r="C21" s="21"/>
    </row>
    <row r="22" spans="1:3" ht="15.6">
      <c r="A22" s="26" t="s">
        <v>324</v>
      </c>
      <c r="B22" s="20">
        <v>1</v>
      </c>
      <c r="C22" s="21">
        <v>153030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0</v>
      </c>
    </row>
    <row r="25" spans="1:3" ht="15.6">
      <c r="A25" s="27" t="s">
        <v>127</v>
      </c>
      <c r="B25" s="20">
        <v>1</v>
      </c>
      <c r="C25" s="21">
        <f>SUM(C16:C24)</f>
        <v>4127580</v>
      </c>
    </row>
    <row r="26" spans="1:3">
      <c r="A26" s="74" t="s">
        <v>67</v>
      </c>
      <c r="B26" s="75"/>
      <c r="C26" s="76"/>
    </row>
    <row r="27" spans="1:3">
      <c r="A27" s="77" t="s">
        <v>179</v>
      </c>
      <c r="B27" s="30"/>
      <c r="C27" s="8"/>
    </row>
    <row r="28" spans="1:3">
      <c r="A28" s="516" t="s">
        <v>69</v>
      </c>
      <c r="B28" s="517"/>
      <c r="C28" s="518"/>
    </row>
    <row r="29" spans="1:3">
      <c r="A29" s="411" t="s">
        <v>327</v>
      </c>
      <c r="B29" s="412"/>
      <c r="C29" s="413"/>
    </row>
    <row r="30" spans="1:3">
      <c r="A30" s="441" t="s">
        <v>70</v>
      </c>
      <c r="B30" s="442"/>
      <c r="C30" s="443"/>
    </row>
    <row r="31" spans="1:3">
      <c r="A31" s="449" t="s">
        <v>328</v>
      </c>
      <c r="B31" s="450"/>
      <c r="C31" s="451"/>
    </row>
    <row r="32" spans="1:3" ht="15.6">
      <c r="A32" s="78" t="s">
        <v>71</v>
      </c>
      <c r="B32" s="79"/>
      <c r="C32" s="80"/>
    </row>
    <row r="33" spans="1:3">
      <c r="A33" s="29" t="s">
        <v>72</v>
      </c>
      <c r="B33" s="30"/>
      <c r="C33" s="8"/>
    </row>
    <row r="34" spans="1:3">
      <c r="A34" s="81" t="s">
        <v>329</v>
      </c>
      <c r="B34" s="30"/>
      <c r="C34" s="8"/>
    </row>
    <row r="35" spans="1:3">
      <c r="A35" s="31" t="s">
        <v>74</v>
      </c>
      <c r="B35" s="30"/>
      <c r="C35" s="8"/>
    </row>
    <row r="36" spans="1:3">
      <c r="A36" s="31" t="s">
        <v>75</v>
      </c>
      <c r="B36" s="30"/>
      <c r="C36" s="8"/>
    </row>
    <row r="37" spans="1:3">
      <c r="A37" s="31" t="s">
        <v>76</v>
      </c>
      <c r="B37" s="30"/>
      <c r="C37" s="8"/>
    </row>
    <row r="38" spans="1:3">
      <c r="A38" s="32" t="s">
        <v>26</v>
      </c>
      <c r="B38" s="33"/>
      <c r="C38" s="34"/>
    </row>
    <row r="39" spans="1:3">
      <c r="A39" s="31" t="s">
        <v>77</v>
      </c>
      <c r="B39" s="30"/>
      <c r="C39" s="8"/>
    </row>
    <row r="40" spans="1:3">
      <c r="A40" s="35" t="s">
        <v>30</v>
      </c>
      <c r="B40" s="36"/>
      <c r="C40" s="37"/>
    </row>
    <row r="41" spans="1:3">
      <c r="A41" s="32" t="s">
        <v>78</v>
      </c>
      <c r="B41" s="36"/>
      <c r="C41" s="37"/>
    </row>
    <row r="42" spans="1:3">
      <c r="A42" s="38" t="s">
        <v>109</v>
      </c>
      <c r="B42" s="36"/>
      <c r="C42" s="37"/>
    </row>
    <row r="43" spans="1:3">
      <c r="A43" s="39" t="s">
        <v>110</v>
      </c>
      <c r="B43" s="36"/>
      <c r="C43" s="37"/>
    </row>
    <row r="44" spans="1:3">
      <c r="A44" s="39" t="s">
        <v>111</v>
      </c>
      <c r="B44" s="36" t="s">
        <v>112</v>
      </c>
      <c r="C44" s="37"/>
    </row>
    <row r="45" spans="1:3">
      <c r="A45" s="40" t="s">
        <v>113</v>
      </c>
      <c r="B45" s="36"/>
      <c r="C45" s="37"/>
    </row>
    <row r="46" spans="1:3" ht="15.6">
      <c r="A46" s="41" t="s">
        <v>114</v>
      </c>
      <c r="B46" s="11"/>
      <c r="C46" s="7" t="s">
        <v>32</v>
      </c>
    </row>
    <row r="47" spans="1:3" ht="15.6">
      <c r="A47" s="41" t="s">
        <v>115</v>
      </c>
      <c r="B47" s="11"/>
      <c r="C47" s="42" t="s">
        <v>37</v>
      </c>
    </row>
    <row r="48" spans="1:3" ht="15.6">
      <c r="A48" s="41" t="s">
        <v>116</v>
      </c>
      <c r="B48" s="11"/>
      <c r="C48" s="42" t="s">
        <v>117</v>
      </c>
    </row>
    <row r="49" spans="1:3" ht="15.6">
      <c r="A49" s="41" t="s">
        <v>118</v>
      </c>
      <c r="B49" s="11"/>
      <c r="C49" s="42" t="s">
        <v>119</v>
      </c>
    </row>
    <row r="50" spans="1:3">
      <c r="A50" s="43" t="s">
        <v>120</v>
      </c>
      <c r="B50" s="44"/>
      <c r="C50" s="45">
        <v>8347003121</v>
      </c>
    </row>
  </sheetData>
  <mergeCells count="6">
    <mergeCell ref="A31:C31"/>
    <mergeCell ref="B12:C12"/>
    <mergeCell ref="A13:C13"/>
    <mergeCell ref="A28:C28"/>
    <mergeCell ref="A29:C29"/>
    <mergeCell ref="A30:C30"/>
  </mergeCells>
  <pageMargins left="0.75" right="0.75" top="1" bottom="1" header="0.5" footer="0.5"/>
  <pageSetup paperSize="9" scale="76" fitToHeight="0" orientation="portrait"/>
  <drawing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400-000000000000}">
  <sheetPr>
    <pageSetUpPr fitToPage="1"/>
  </sheetPr>
  <dimension ref="A1:C53"/>
  <sheetViews>
    <sheetView topLeftCell="A46" workbookViewId="0">
      <selection activeCell="C1" sqref="A1:C53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770</v>
      </c>
      <c r="B11" s="13"/>
      <c r="C11" s="14"/>
    </row>
    <row r="12" spans="1:3" ht="15.6">
      <c r="A12" s="15" t="s">
        <v>771</v>
      </c>
      <c r="B12" s="444" t="s">
        <v>772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773</v>
      </c>
      <c r="B15" s="20"/>
      <c r="C15" s="21"/>
    </row>
    <row r="16" spans="1:3" ht="15.6">
      <c r="A16" s="22" t="s">
        <v>100</v>
      </c>
      <c r="B16" s="23">
        <v>1</v>
      </c>
      <c r="C16" s="24">
        <v>4327000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43270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177870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172606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115412</v>
      </c>
    </row>
    <row r="25" spans="1:3" ht="15.6">
      <c r="A25" s="26"/>
      <c r="B25" s="20"/>
      <c r="C25" s="21"/>
    </row>
    <row r="26" spans="1:3" ht="15.6">
      <c r="A26" s="26" t="s">
        <v>774</v>
      </c>
      <c r="B26" s="20">
        <v>1</v>
      </c>
      <c r="C26" s="21">
        <v>12400</v>
      </c>
    </row>
    <row r="27" spans="1:3" ht="15.6">
      <c r="A27" s="26"/>
      <c r="B27" s="20"/>
      <c r="C27" s="21"/>
    </row>
    <row r="28" spans="1:3" ht="15.6">
      <c r="A28" s="26" t="s">
        <v>775</v>
      </c>
      <c r="B28" s="20">
        <v>1</v>
      </c>
      <c r="C28" s="21">
        <v>45384</v>
      </c>
    </row>
    <row r="29" spans="1:3" ht="15.6">
      <c r="A29" s="26"/>
      <c r="B29" s="20"/>
      <c r="C29" s="21"/>
    </row>
    <row r="30" spans="1:3" ht="15.6">
      <c r="A30" s="26" t="s">
        <v>585</v>
      </c>
      <c r="B30" s="20">
        <v>1</v>
      </c>
      <c r="C30" s="21">
        <v>102650</v>
      </c>
    </row>
    <row r="31" spans="1:3" ht="15.6">
      <c r="A31" s="27" t="s">
        <v>127</v>
      </c>
      <c r="B31" s="20">
        <v>1</v>
      </c>
      <c r="C31" s="21">
        <f>SUM(C16:C30)</f>
        <v>4996592</v>
      </c>
    </row>
    <row r="32" spans="1:3">
      <c r="A32" s="72" t="s">
        <v>67</v>
      </c>
      <c r="B32" s="30"/>
      <c r="C32" s="8"/>
    </row>
    <row r="33" spans="1:3" ht="36">
      <c r="A33" s="73" t="s">
        <v>69</v>
      </c>
      <c r="B33" s="11"/>
      <c r="C33" s="9"/>
    </row>
    <row r="34" spans="1:3">
      <c r="A34" s="381" t="s">
        <v>70</v>
      </c>
      <c r="B34" s="382"/>
      <c r="C34" s="383"/>
    </row>
    <row r="35" spans="1:3">
      <c r="A35" s="29" t="s">
        <v>71</v>
      </c>
      <c r="B35" s="30"/>
      <c r="C35" s="8"/>
    </row>
    <row r="36" spans="1:3">
      <c r="A36" s="29" t="s">
        <v>72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8347003121</v>
      </c>
    </row>
  </sheetData>
  <mergeCells count="3">
    <mergeCell ref="B12:C12"/>
    <mergeCell ref="A13:C13"/>
    <mergeCell ref="A34:C34"/>
  </mergeCells>
  <pageMargins left="0.75" right="0.75" top="1" bottom="1" header="0.5" footer="0.5"/>
  <pageSetup paperSize="9" scale="76" orientation="portrait"/>
  <drawing r:id="rId1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500-000000000000}">
  <sheetPr>
    <pageSetUpPr fitToPage="1"/>
  </sheetPr>
  <dimension ref="A1:C52"/>
  <sheetViews>
    <sheetView zoomScale="115" zoomScaleNormal="115" workbookViewId="0">
      <selection activeCell="B11" sqref="B11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 ht="15.6">
      <c r="A10" s="4"/>
      <c r="B10" s="5"/>
      <c r="C10" s="9"/>
    </row>
    <row r="11" spans="1:3" ht="15.6">
      <c r="A11" s="4"/>
      <c r="B11" s="5"/>
      <c r="C11" s="9"/>
    </row>
    <row r="12" spans="1:3" ht="15.6">
      <c r="A12" s="47" t="s">
        <v>7</v>
      </c>
      <c r="B12" s="5"/>
      <c r="C12" s="9"/>
    </row>
    <row r="13" spans="1:3" ht="15.6">
      <c r="A13" s="71" t="s">
        <v>770</v>
      </c>
      <c r="B13" s="13"/>
      <c r="C13" s="14"/>
    </row>
    <row r="14" spans="1:3" ht="15.6">
      <c r="A14" s="15" t="s">
        <v>771</v>
      </c>
      <c r="B14" s="444" t="s">
        <v>772</v>
      </c>
      <c r="C14" s="445"/>
    </row>
    <row r="15" spans="1:3" ht="22.8">
      <c r="A15" s="360" t="s">
        <v>62</v>
      </c>
      <c r="B15" s="391"/>
      <c r="C15" s="392"/>
    </row>
    <row r="16" spans="1:3" ht="15.6">
      <c r="A16" s="16" t="s">
        <v>12</v>
      </c>
      <c r="B16" s="17" t="s">
        <v>13</v>
      </c>
      <c r="C16" s="18" t="s">
        <v>63</v>
      </c>
    </row>
    <row r="17" spans="1:3" ht="27.6">
      <c r="A17" s="19" t="s">
        <v>776</v>
      </c>
      <c r="B17" s="20"/>
      <c r="C17" s="21"/>
    </row>
    <row r="18" spans="1:3" ht="15.6">
      <c r="A18" s="22" t="s">
        <v>100</v>
      </c>
      <c r="B18" s="23">
        <v>1</v>
      </c>
      <c r="C18" s="24">
        <v>12995000</v>
      </c>
    </row>
    <row r="19" spans="1:3" ht="15.6">
      <c r="A19" s="22"/>
      <c r="B19" s="23"/>
      <c r="C19" s="25"/>
    </row>
    <row r="20" spans="1:3" ht="15.6">
      <c r="A20" s="22" t="s">
        <v>101</v>
      </c>
      <c r="B20" s="23">
        <v>1</v>
      </c>
      <c r="C20" s="25">
        <v>129950</v>
      </c>
    </row>
    <row r="21" spans="1:3" ht="15.6">
      <c r="A21" s="22"/>
      <c r="B21" s="23"/>
      <c r="C21" s="25"/>
    </row>
    <row r="22" spans="1:3" ht="15.6">
      <c r="A22" s="26" t="s">
        <v>200</v>
      </c>
      <c r="B22" s="20">
        <v>1</v>
      </c>
      <c r="C22" s="21">
        <v>1098990</v>
      </c>
    </row>
    <row r="23" spans="1:3" ht="15.6">
      <c r="A23" s="26"/>
      <c r="B23" s="20"/>
      <c r="C23" s="21"/>
    </row>
    <row r="24" spans="1:3" ht="15.6">
      <c r="A24" s="26" t="s">
        <v>125</v>
      </c>
      <c r="B24" s="20">
        <v>1</v>
      </c>
      <c r="C24" s="21">
        <v>422146</v>
      </c>
    </row>
    <row r="25" spans="1:3" ht="15.6">
      <c r="A25" s="26"/>
      <c r="B25" s="20"/>
      <c r="C25" s="21"/>
    </row>
    <row r="26" spans="1:3" ht="15.6">
      <c r="A26" s="26" t="s">
        <v>126</v>
      </c>
      <c r="B26" s="20">
        <v>1</v>
      </c>
      <c r="C26" s="21">
        <v>454396</v>
      </c>
    </row>
    <row r="27" spans="1:3" ht="15.6">
      <c r="A27" s="26"/>
      <c r="B27" s="20"/>
      <c r="C27" s="21"/>
    </row>
    <row r="28" spans="1:3" ht="15.6">
      <c r="A28" s="26" t="s">
        <v>775</v>
      </c>
      <c r="B28" s="20">
        <v>1</v>
      </c>
      <c r="C28" s="21">
        <v>207238</v>
      </c>
    </row>
    <row r="29" spans="1:3" ht="15.6">
      <c r="A29" s="26"/>
      <c r="B29" s="20"/>
      <c r="C29" s="21"/>
    </row>
    <row r="30" spans="1:3" ht="15.6">
      <c r="A30" s="27" t="s">
        <v>127</v>
      </c>
      <c r="B30" s="20">
        <v>1</v>
      </c>
      <c r="C30" s="21">
        <f>SUM(C18:C28)</f>
        <v>15307720</v>
      </c>
    </row>
    <row r="31" spans="1:3">
      <c r="A31" s="72" t="s">
        <v>67</v>
      </c>
      <c r="B31" s="30"/>
      <c r="C31" s="8"/>
    </row>
    <row r="32" spans="1:3" ht="28.05" customHeight="1">
      <c r="A32" s="405" t="s">
        <v>69</v>
      </c>
      <c r="B32" s="406"/>
      <c r="C32" s="407"/>
    </row>
    <row r="33" spans="1:3">
      <c r="A33" s="381" t="s">
        <v>70</v>
      </c>
      <c r="B33" s="382"/>
      <c r="C33" s="383"/>
    </row>
    <row r="34" spans="1:3">
      <c r="A34" s="29" t="s">
        <v>71</v>
      </c>
      <c r="B34" s="30"/>
      <c r="C34" s="8"/>
    </row>
    <row r="35" spans="1:3">
      <c r="A35" s="29" t="s">
        <v>72</v>
      </c>
      <c r="B35" s="30"/>
      <c r="C35" s="8"/>
    </row>
    <row r="36" spans="1:3">
      <c r="A36" s="29" t="s">
        <v>73</v>
      </c>
      <c r="B36" s="30"/>
      <c r="C36" s="8"/>
    </row>
    <row r="37" spans="1:3">
      <c r="A37" s="31" t="s">
        <v>74</v>
      </c>
      <c r="B37" s="30"/>
      <c r="C37" s="8"/>
    </row>
    <row r="38" spans="1:3">
      <c r="A38" s="31" t="s">
        <v>75</v>
      </c>
      <c r="B38" s="30"/>
      <c r="C38" s="8"/>
    </row>
    <row r="39" spans="1:3">
      <c r="A39" s="31" t="s">
        <v>777</v>
      </c>
      <c r="B39" s="30"/>
      <c r="C39" s="8"/>
    </row>
    <row r="40" spans="1:3">
      <c r="A40" s="32" t="s">
        <v>26</v>
      </c>
      <c r="B40" s="33"/>
      <c r="C40" s="34"/>
    </row>
    <row r="41" spans="1:3">
      <c r="A41" s="31" t="s">
        <v>77</v>
      </c>
      <c r="B41" s="30"/>
      <c r="C41" s="8"/>
    </row>
    <row r="42" spans="1:3">
      <c r="A42" s="35" t="s">
        <v>30</v>
      </c>
      <c r="B42" s="36"/>
      <c r="C42" s="37"/>
    </row>
    <row r="43" spans="1:3">
      <c r="A43" s="32" t="s">
        <v>78</v>
      </c>
      <c r="B43" s="36"/>
      <c r="C43" s="37"/>
    </row>
    <row r="44" spans="1:3">
      <c r="A44" s="38" t="s">
        <v>109</v>
      </c>
      <c r="B44" s="36"/>
      <c r="C44" s="37"/>
    </row>
    <row r="45" spans="1:3">
      <c r="A45" s="39" t="s">
        <v>110</v>
      </c>
      <c r="B45" s="36"/>
      <c r="C45" s="37"/>
    </row>
    <row r="46" spans="1:3">
      <c r="A46" s="39" t="s">
        <v>111</v>
      </c>
      <c r="B46" s="36" t="s">
        <v>112</v>
      </c>
      <c r="C46" s="37"/>
    </row>
    <row r="47" spans="1:3">
      <c r="A47" s="40" t="s">
        <v>113</v>
      </c>
      <c r="B47" s="36"/>
      <c r="C47" s="37"/>
    </row>
    <row r="48" spans="1:3" ht="15.6">
      <c r="A48" s="41" t="s">
        <v>114</v>
      </c>
      <c r="B48" s="11"/>
      <c r="C48" s="7" t="s">
        <v>32</v>
      </c>
    </row>
    <row r="49" spans="1:3" ht="15.6">
      <c r="A49" s="41" t="s">
        <v>115</v>
      </c>
      <c r="B49" s="11"/>
      <c r="C49" s="42" t="s">
        <v>37</v>
      </c>
    </row>
    <row r="50" spans="1:3" ht="15.6">
      <c r="A50" s="41" t="s">
        <v>116</v>
      </c>
      <c r="B50" s="11"/>
      <c r="C50" s="42" t="s">
        <v>117</v>
      </c>
    </row>
    <row r="51" spans="1:3" ht="15.6">
      <c r="A51" s="41" t="s">
        <v>118</v>
      </c>
      <c r="B51" s="11"/>
      <c r="C51" s="42" t="s">
        <v>119</v>
      </c>
    </row>
    <row r="52" spans="1:3">
      <c r="A52" s="43" t="s">
        <v>120</v>
      </c>
      <c r="B52" s="44"/>
      <c r="C52" s="45">
        <v>8347003121</v>
      </c>
    </row>
  </sheetData>
  <mergeCells count="4">
    <mergeCell ref="B14:C14"/>
    <mergeCell ref="A15:C15"/>
    <mergeCell ref="A32:C32"/>
    <mergeCell ref="A33:C33"/>
  </mergeCells>
  <pageMargins left="0.75" right="0.75" top="1" bottom="1" header="0.5" footer="0.5"/>
  <pageSetup paperSize="9" scale="82" orientation="portrait"/>
  <drawing r:id="rId1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600-000000000000}">
  <dimension ref="A1"/>
  <sheetViews>
    <sheetView workbookViewId="0"/>
  </sheetViews>
  <sheetFormatPr defaultColWidth="9.109375" defaultRowHeight="14.4"/>
  <sheetData/>
  <pageMargins left="0.75" right="0.75" top="1" bottom="1" header="0.5" footer="0.5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700-000000000000}">
  <dimension ref="A1:C51"/>
  <sheetViews>
    <sheetView zoomScale="85" zoomScaleNormal="85" workbookViewId="0">
      <selection activeCell="G23" sqref="G23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B1" s="2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253</v>
      </c>
    </row>
    <row r="11" spans="1:3">
      <c r="A11" s="49" t="s">
        <v>778</v>
      </c>
      <c r="B11" s="5"/>
      <c r="C11" s="8"/>
    </row>
    <row r="12" spans="1:3">
      <c r="A12" s="49" t="s">
        <v>779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780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873000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44056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44780</v>
      </c>
    </row>
    <row r="21" spans="1:3" ht="15.6">
      <c r="A21" s="56"/>
      <c r="B21" s="54"/>
      <c r="C21" s="55"/>
    </row>
    <row r="22" spans="1:3" ht="15.6">
      <c r="A22" s="56" t="s">
        <v>257</v>
      </c>
      <c r="B22" s="54">
        <v>1</v>
      </c>
      <c r="C22" s="55">
        <v>0</v>
      </c>
    </row>
    <row r="23" spans="1:3" ht="15.6">
      <c r="A23" s="56"/>
      <c r="B23" s="54"/>
      <c r="C23" s="55"/>
    </row>
    <row r="24" spans="1:3" ht="15.6">
      <c r="A24" s="56" t="s">
        <v>258</v>
      </c>
      <c r="B24" s="54">
        <v>1</v>
      </c>
      <c r="C24" s="55">
        <v>0</v>
      </c>
    </row>
    <row r="25" spans="1:3" ht="15.6">
      <c r="A25" s="56"/>
      <c r="B25" s="54"/>
      <c r="C25" s="55"/>
    </row>
    <row r="26" spans="1:3" ht="15.6">
      <c r="A26" s="56" t="s">
        <v>259</v>
      </c>
      <c r="B26" s="54">
        <v>1</v>
      </c>
      <c r="C26" s="55">
        <v>12840</v>
      </c>
    </row>
    <row r="27" spans="1:3" ht="15.6">
      <c r="A27" s="22" t="s">
        <v>127</v>
      </c>
      <c r="B27" s="20">
        <v>1</v>
      </c>
      <c r="C27" s="25">
        <f>SUM(C16:C26)</f>
        <v>974676</v>
      </c>
    </row>
    <row r="28" spans="1:3" ht="15.6">
      <c r="A28" s="22" t="s">
        <v>494</v>
      </c>
      <c r="B28" s="20">
        <v>1</v>
      </c>
      <c r="C28" s="25">
        <v>60000</v>
      </c>
    </row>
    <row r="29" spans="1:3" ht="15.6">
      <c r="A29" s="22" t="s">
        <v>277</v>
      </c>
      <c r="B29" s="20">
        <v>1</v>
      </c>
      <c r="C29" s="25">
        <f>C27-C28</f>
        <v>914676</v>
      </c>
    </row>
    <row r="30" spans="1:3">
      <c r="A30" s="384" t="s">
        <v>24</v>
      </c>
      <c r="B30" s="385"/>
      <c r="C30" s="386"/>
    </row>
    <row r="31" spans="1:3">
      <c r="A31" s="375" t="s">
        <v>220</v>
      </c>
      <c r="B31" s="376"/>
      <c r="C31" s="377"/>
    </row>
    <row r="32" spans="1:3">
      <c r="A32" s="65" t="s">
        <v>260</v>
      </c>
      <c r="B32" s="66"/>
      <c r="C32" s="67"/>
    </row>
    <row r="33" spans="1:3">
      <c r="A33" s="65" t="s">
        <v>261</v>
      </c>
      <c r="B33" s="66"/>
      <c r="C33" s="67"/>
    </row>
    <row r="34" spans="1:3">
      <c r="A34" s="65" t="s">
        <v>221</v>
      </c>
      <c r="B34" s="66"/>
      <c r="C34" s="67"/>
    </row>
    <row r="35" spans="1:3">
      <c r="A35" s="375" t="s">
        <v>87</v>
      </c>
      <c r="B35" s="376"/>
      <c r="C35" s="377"/>
    </row>
    <row r="36" spans="1:3">
      <c r="A36" s="378" t="s">
        <v>230</v>
      </c>
      <c r="B36" s="379"/>
      <c r="C36" s="380"/>
    </row>
    <row r="37" spans="1:3">
      <c r="A37" s="378" t="s">
        <v>222</v>
      </c>
      <c r="B37" s="379"/>
      <c r="C37" s="380"/>
    </row>
    <row r="38" spans="1:3">
      <c r="A38" s="32" t="s">
        <v>26</v>
      </c>
      <c r="B38" s="33"/>
      <c r="C38" s="34"/>
    </row>
    <row r="39" spans="1:3">
      <c r="A39" s="31" t="s">
        <v>27</v>
      </c>
      <c r="B39" s="30"/>
      <c r="C39" s="8"/>
    </row>
    <row r="40" spans="1:3">
      <c r="A40" s="31" t="s">
        <v>28</v>
      </c>
      <c r="B40" s="30"/>
      <c r="C40" s="8"/>
    </row>
    <row r="41" spans="1:3">
      <c r="A41" s="58" t="s">
        <v>29</v>
      </c>
      <c r="B41" s="59"/>
      <c r="C41" s="60"/>
    </row>
    <row r="42" spans="1:3">
      <c r="A42" s="35" t="s">
        <v>30</v>
      </c>
      <c r="B42" s="36"/>
      <c r="C42" s="37"/>
    </row>
    <row r="43" spans="1:3" ht="15.6">
      <c r="A43" s="61" t="s">
        <v>31</v>
      </c>
      <c r="B43" s="62"/>
      <c r="C43" s="63" t="s">
        <v>32</v>
      </c>
    </row>
    <row r="44" spans="1:3">
      <c r="A44" s="31" t="s">
        <v>33</v>
      </c>
      <c r="B44" s="31"/>
      <c r="C44" s="42"/>
    </row>
    <row r="45" spans="1:3">
      <c r="A45" s="31" t="s">
        <v>34</v>
      </c>
      <c r="B45" s="31"/>
      <c r="C45" s="42"/>
    </row>
    <row r="46" spans="1:3">
      <c r="A46" s="31" t="s">
        <v>35</v>
      </c>
      <c r="B46" s="31"/>
      <c r="C46" s="42"/>
    </row>
    <row r="47" spans="1:3">
      <c r="A47" s="31" t="s">
        <v>36</v>
      </c>
      <c r="B47" s="31"/>
      <c r="C47" s="42" t="s">
        <v>37</v>
      </c>
    </row>
    <row r="48" spans="1:3">
      <c r="A48" s="31" t="s">
        <v>38</v>
      </c>
      <c r="B48" s="31"/>
      <c r="C48" s="42" t="s">
        <v>39</v>
      </c>
    </row>
    <row r="49" spans="1:3">
      <c r="A49" s="31" t="s">
        <v>40</v>
      </c>
      <c r="B49" s="31"/>
      <c r="C49" s="42" t="s">
        <v>119</v>
      </c>
    </row>
    <row r="50" spans="1:3">
      <c r="A50" s="31" t="s">
        <v>42</v>
      </c>
      <c r="B50" s="31"/>
      <c r="C50" s="42">
        <v>8347003121</v>
      </c>
    </row>
    <row r="51" spans="1:3">
      <c r="A51" s="64"/>
      <c r="B51" s="64"/>
      <c r="C51" s="45"/>
    </row>
  </sheetData>
  <mergeCells count="6">
    <mergeCell ref="A37:C37"/>
    <mergeCell ref="A13:C13"/>
    <mergeCell ref="A30:C30"/>
    <mergeCell ref="A31:C31"/>
    <mergeCell ref="A35:C35"/>
    <mergeCell ref="A36:C36"/>
  </mergeCells>
  <pageMargins left="0.75" right="0.75" top="1" bottom="1" header="0.5" footer="0.5"/>
  <drawing r:id="rId1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800-000000000000}">
  <dimension ref="A1"/>
  <sheetViews>
    <sheetView workbookViewId="0">
      <selection activeCell="B21" sqref="B21"/>
    </sheetView>
  </sheetViews>
  <sheetFormatPr defaultColWidth="9.109375" defaultRowHeight="14.4"/>
  <sheetData/>
  <pageMargins left="0.75" right="0.75" top="1" bottom="1" header="0.5" footer="0.5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900-000000000000}">
  <dimension ref="A1:C57"/>
  <sheetViews>
    <sheetView topLeftCell="A3" workbookViewId="0">
      <selection activeCell="A36" sqref="A36:XFD36"/>
    </sheetView>
  </sheetViews>
  <sheetFormatPr defaultColWidth="9.109375" defaultRowHeight="14.4"/>
  <cols>
    <col min="1" max="1" width="60.886718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12" t="s">
        <v>781</v>
      </c>
      <c r="B11" s="13"/>
      <c r="C11" s="14"/>
    </row>
    <row r="12" spans="1:3" ht="15.6">
      <c r="A12" s="15" t="s">
        <v>782</v>
      </c>
      <c r="B12" s="444" t="s">
        <v>783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784</v>
      </c>
      <c r="B15" s="20"/>
      <c r="C15" s="21"/>
    </row>
    <row r="16" spans="1:3" ht="15.6">
      <c r="A16" s="22" t="s">
        <v>100</v>
      </c>
      <c r="B16" s="23">
        <v>1</v>
      </c>
      <c r="C16" s="24">
        <v>4622000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46220</v>
      </c>
    </row>
    <row r="19" spans="1:3" ht="15.6">
      <c r="A19" s="22"/>
      <c r="B19" s="23"/>
      <c r="C19" s="25"/>
    </row>
    <row r="20" spans="1:3" ht="15.6">
      <c r="A20" s="26" t="s">
        <v>785</v>
      </c>
      <c r="B20" s="20">
        <v>1</v>
      </c>
      <c r="C20" s="21">
        <v>392710</v>
      </c>
    </row>
    <row r="21" spans="1:3" ht="15.6">
      <c r="A21" s="26"/>
      <c r="B21" s="20"/>
      <c r="C21" s="21"/>
    </row>
    <row r="22" spans="1:3" ht="15.6">
      <c r="A22" s="26" t="s">
        <v>85</v>
      </c>
      <c r="B22" s="20">
        <v>1</v>
      </c>
      <c r="C22" s="21">
        <v>171201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129312</v>
      </c>
    </row>
    <row r="25" spans="1:3" ht="16.95" customHeight="1">
      <c r="A25" s="26"/>
      <c r="B25" s="20"/>
      <c r="C25" s="21"/>
    </row>
    <row r="26" spans="1:3" ht="16.95" customHeight="1">
      <c r="A26" s="26" t="s">
        <v>786</v>
      </c>
      <c r="B26" s="20">
        <v>1</v>
      </c>
      <c r="C26" s="21">
        <v>8000</v>
      </c>
    </row>
    <row r="27" spans="1:3" ht="16.95" customHeight="1">
      <c r="A27" s="26"/>
      <c r="B27" s="20"/>
      <c r="C27" s="21"/>
    </row>
    <row r="28" spans="1:3" ht="27.6">
      <c r="A28" s="26" t="s">
        <v>787</v>
      </c>
      <c r="B28" s="20">
        <v>1</v>
      </c>
      <c r="C28" s="21">
        <f>67360+23610+23610+37960+28210+760</f>
        <v>181510</v>
      </c>
    </row>
    <row r="29" spans="1:3" ht="15.6">
      <c r="A29" s="26"/>
      <c r="B29" s="20"/>
      <c r="C29" s="21"/>
    </row>
    <row r="30" spans="1:3" ht="15.6">
      <c r="A30" s="26" t="s">
        <v>775</v>
      </c>
      <c r="B30" s="20">
        <v>1</v>
      </c>
      <c r="C30" s="21">
        <v>51420</v>
      </c>
    </row>
    <row r="31" spans="1:3" ht="15.6">
      <c r="A31" s="26"/>
      <c r="B31" s="20"/>
      <c r="C31" s="21"/>
    </row>
    <row r="32" spans="1:3" ht="15.6">
      <c r="A32" s="26" t="s">
        <v>788</v>
      </c>
      <c r="B32" s="20">
        <v>1</v>
      </c>
      <c r="C32" s="21">
        <f>9949+6950</f>
        <v>16899</v>
      </c>
    </row>
    <row r="33" spans="1:3" ht="15.6">
      <c r="A33" s="26"/>
      <c r="B33" s="20"/>
      <c r="C33" s="21"/>
    </row>
    <row r="34" spans="1:3" ht="15.6">
      <c r="A34" s="27" t="s">
        <v>789</v>
      </c>
      <c r="B34" s="20">
        <v>1</v>
      </c>
      <c r="C34" s="21">
        <f>SUM(C16:C32)</f>
        <v>5619272</v>
      </c>
    </row>
    <row r="35" spans="1:3" ht="15.6">
      <c r="A35" s="27" t="s">
        <v>494</v>
      </c>
      <c r="B35" s="20">
        <v>1</v>
      </c>
      <c r="C35" s="21"/>
    </row>
    <row r="36" spans="1:3" ht="15.6">
      <c r="A36" s="27" t="s">
        <v>790</v>
      </c>
      <c r="B36" s="20">
        <v>1</v>
      </c>
      <c r="C36" s="21"/>
    </row>
    <row r="37" spans="1:3">
      <c r="A37" s="519" t="s">
        <v>67</v>
      </c>
      <c r="B37" s="520"/>
      <c r="C37" s="521"/>
    </row>
    <row r="38" spans="1:3">
      <c r="A38" s="441" t="s">
        <v>70</v>
      </c>
      <c r="B38" s="442"/>
      <c r="C38" s="443"/>
    </row>
    <row r="39" spans="1:3">
      <c r="A39" s="29" t="s">
        <v>72</v>
      </c>
      <c r="B39" s="30"/>
      <c r="C39" s="8"/>
    </row>
    <row r="40" spans="1:3">
      <c r="A40" s="29" t="s">
        <v>791</v>
      </c>
      <c r="B40" s="30"/>
      <c r="C40" s="8"/>
    </row>
    <row r="41" spans="1:3">
      <c r="A41" s="29" t="s">
        <v>73</v>
      </c>
      <c r="B41" s="30"/>
      <c r="C41" s="8"/>
    </row>
    <row r="42" spans="1:3">
      <c r="A42" s="31" t="s">
        <v>74</v>
      </c>
      <c r="B42" s="30"/>
      <c r="C42" s="8"/>
    </row>
    <row r="43" spans="1:3">
      <c r="A43" s="31" t="s">
        <v>75</v>
      </c>
      <c r="B43" s="30"/>
      <c r="C43" s="8"/>
    </row>
    <row r="44" spans="1:3">
      <c r="A44" s="31" t="s">
        <v>76</v>
      </c>
      <c r="B44" s="30"/>
      <c r="C44" s="8"/>
    </row>
    <row r="45" spans="1:3">
      <c r="A45" s="32" t="s">
        <v>26</v>
      </c>
      <c r="B45" s="33"/>
      <c r="C45" s="34"/>
    </row>
    <row r="46" spans="1:3">
      <c r="A46" s="31" t="s">
        <v>77</v>
      </c>
      <c r="B46" s="30"/>
      <c r="C46" s="8"/>
    </row>
    <row r="47" spans="1:3">
      <c r="A47" s="35" t="s">
        <v>30</v>
      </c>
      <c r="B47" s="36"/>
      <c r="C47" s="37"/>
    </row>
    <row r="48" spans="1:3">
      <c r="A48" s="32" t="s">
        <v>78</v>
      </c>
      <c r="B48" s="36"/>
      <c r="C48" s="37"/>
    </row>
    <row r="49" spans="1:3">
      <c r="A49" s="38" t="s">
        <v>109</v>
      </c>
      <c r="B49" s="36"/>
      <c r="C49" s="37"/>
    </row>
    <row r="50" spans="1:3">
      <c r="A50" s="39" t="s">
        <v>110</v>
      </c>
      <c r="B50" s="36"/>
      <c r="C50" s="37"/>
    </row>
    <row r="51" spans="1:3">
      <c r="A51" s="39" t="s">
        <v>111</v>
      </c>
      <c r="B51" s="36" t="s">
        <v>112</v>
      </c>
      <c r="C51" s="37"/>
    </row>
    <row r="52" spans="1:3">
      <c r="A52" s="40" t="s">
        <v>113</v>
      </c>
      <c r="B52" s="36"/>
      <c r="C52" s="37"/>
    </row>
    <row r="53" spans="1:3" ht="15.6">
      <c r="A53" s="41" t="s">
        <v>114</v>
      </c>
      <c r="B53" s="11"/>
      <c r="C53" s="7" t="s">
        <v>32</v>
      </c>
    </row>
    <row r="54" spans="1:3" ht="15.6">
      <c r="A54" s="41" t="s">
        <v>115</v>
      </c>
      <c r="B54" s="11"/>
      <c r="C54" s="42" t="s">
        <v>37</v>
      </c>
    </row>
    <row r="55" spans="1:3" ht="15.6">
      <c r="A55" s="41" t="s">
        <v>116</v>
      </c>
      <c r="B55" s="11"/>
      <c r="C55" s="42" t="s">
        <v>117</v>
      </c>
    </row>
    <row r="56" spans="1:3" ht="15.6">
      <c r="A56" s="41" t="s">
        <v>118</v>
      </c>
      <c r="B56" s="11"/>
      <c r="C56" s="42" t="s">
        <v>119</v>
      </c>
    </row>
    <row r="57" spans="1:3">
      <c r="A57" s="43" t="s">
        <v>120</v>
      </c>
      <c r="B57" s="44"/>
      <c r="C57" s="45">
        <v>8347003121</v>
      </c>
    </row>
  </sheetData>
  <mergeCells count="4">
    <mergeCell ref="B12:C12"/>
    <mergeCell ref="A13:C13"/>
    <mergeCell ref="A37:C37"/>
    <mergeCell ref="A38:C38"/>
  </mergeCells>
  <pageMargins left="0.47222222222222199" right="0.23611111111111099" top="0.35416666666666702" bottom="1" header="0.5" footer="0.5"/>
  <pageSetup paperSize="9" scale="80" orientation="portrait"/>
  <drawing r:id="rId1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A00-000000000000}">
  <dimension ref="A1"/>
  <sheetViews>
    <sheetView workbookViewId="0"/>
  </sheetViews>
  <sheetFormatPr defaultColWidth="9.109375" defaultRowHeight="14.4"/>
  <sheetData/>
  <pageMargins left="0.75" right="0.75" top="1" bottom="1" header="0.5" footer="0.5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C53"/>
  <sheetViews>
    <sheetView workbookViewId="0">
      <selection activeCell="A15" sqref="A15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162</v>
      </c>
      <c r="B11" s="11"/>
      <c r="C11" s="8"/>
    </row>
    <row r="12" spans="1:3" ht="15.6">
      <c r="A12" s="96" t="s">
        <v>10</v>
      </c>
      <c r="B12" s="11"/>
      <c r="C12" s="97" t="s">
        <v>163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164</v>
      </c>
      <c r="B15" s="20"/>
      <c r="C15" s="21"/>
    </row>
    <row r="16" spans="1:3" ht="15.6" hidden="1">
      <c r="A16" s="22" t="s">
        <v>96</v>
      </c>
      <c r="B16" s="23">
        <v>1</v>
      </c>
      <c r="C16" s="24">
        <v>1258041</v>
      </c>
    </row>
    <row r="17" spans="1:3" ht="15.6" hidden="1">
      <c r="A17" s="22" t="s">
        <v>97</v>
      </c>
      <c r="B17" s="23">
        <v>1</v>
      </c>
      <c r="C17" s="24">
        <f>C16*14%</f>
        <v>176125.74000000002</v>
      </c>
    </row>
    <row r="18" spans="1:3" ht="15.6" hidden="1">
      <c r="A18" s="22" t="s">
        <v>98</v>
      </c>
      <c r="B18" s="23">
        <v>1</v>
      </c>
      <c r="C18" s="24">
        <f>C16*14%</f>
        <v>176125.74000000002</v>
      </c>
    </row>
    <row r="19" spans="1:3" ht="15.6" hidden="1">
      <c r="A19" s="22" t="s">
        <v>99</v>
      </c>
      <c r="B19" s="23">
        <v>1</v>
      </c>
      <c r="C19" s="108">
        <f>C16*15%</f>
        <v>188706.15</v>
      </c>
    </row>
    <row r="20" spans="1:3" ht="15.6">
      <c r="A20" s="22" t="s">
        <v>100</v>
      </c>
      <c r="B20" s="23">
        <v>1</v>
      </c>
      <c r="C20" s="24">
        <v>4127000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41270</v>
      </c>
    </row>
    <row r="23" spans="1:3" ht="15.6">
      <c r="A23" s="22"/>
      <c r="B23" s="23"/>
      <c r="C23" s="25"/>
    </row>
    <row r="24" spans="1:3" ht="15.6">
      <c r="A24" s="26" t="s">
        <v>102</v>
      </c>
      <c r="B24" s="20">
        <v>1</v>
      </c>
      <c r="C24" s="21">
        <v>334950</v>
      </c>
    </row>
    <row r="25" spans="1:3" ht="15.6">
      <c r="A25" s="26"/>
      <c r="B25" s="20"/>
      <c r="C25" s="21"/>
    </row>
    <row r="26" spans="1:3" ht="15.6">
      <c r="A26" s="26" t="s">
        <v>125</v>
      </c>
      <c r="B26" s="20">
        <v>1</v>
      </c>
      <c r="C26" s="21">
        <v>166420</v>
      </c>
    </row>
    <row r="27" spans="1:3" ht="15.6">
      <c r="A27" s="26"/>
      <c r="B27" s="20"/>
      <c r="C27" s="21"/>
    </row>
    <row r="28" spans="1:3" ht="15.6">
      <c r="A28" s="26" t="s">
        <v>126</v>
      </c>
      <c r="B28" s="20">
        <v>1</v>
      </c>
      <c r="C28" s="21">
        <v>110078</v>
      </c>
    </row>
    <row r="29" spans="1:3" ht="15.6">
      <c r="A29" s="26"/>
      <c r="B29" s="20"/>
      <c r="C29" s="21"/>
    </row>
    <row r="30" spans="1:3" ht="15.6">
      <c r="A30" s="27" t="s">
        <v>127</v>
      </c>
      <c r="B30" s="20">
        <v>1</v>
      </c>
      <c r="C30" s="21">
        <f>SUM(C20:C29)</f>
        <v>4779718</v>
      </c>
    </row>
    <row r="31" spans="1:3">
      <c r="A31" s="72" t="s">
        <v>67</v>
      </c>
      <c r="B31" s="30"/>
      <c r="C31" s="8"/>
    </row>
    <row r="32" spans="1:3">
      <c r="A32" s="77" t="s">
        <v>68</v>
      </c>
      <c r="B32" s="30"/>
      <c r="C32" s="8"/>
    </row>
    <row r="33" spans="1:3" ht="36">
      <c r="A33" s="73" t="s">
        <v>69</v>
      </c>
      <c r="B33" s="11"/>
      <c r="C33" s="9"/>
    </row>
    <row r="34" spans="1:3">
      <c r="A34" s="381" t="s">
        <v>70</v>
      </c>
      <c r="B34" s="382"/>
      <c r="C34" s="383"/>
    </row>
    <row r="35" spans="1:3">
      <c r="A35" s="29" t="s">
        <v>71</v>
      </c>
      <c r="B35" s="30"/>
      <c r="C35" s="8"/>
    </row>
    <row r="36" spans="1:3">
      <c r="A36" s="29" t="s">
        <v>72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9913155952</v>
      </c>
    </row>
  </sheetData>
  <mergeCells count="2">
    <mergeCell ref="A13:C13"/>
    <mergeCell ref="A34:C34"/>
  </mergeCells>
  <pageMargins left="0.75" right="0.75" top="1" bottom="1" header="0.5" footer="0.5"/>
  <pageSetup paperSize="9" orientation="portrait"/>
  <drawing r:id="rId1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B00-000000000000}">
  <sheetPr>
    <pageSetUpPr fitToPage="1"/>
  </sheetPr>
  <dimension ref="A1:H80"/>
  <sheetViews>
    <sheetView topLeftCell="A66" workbookViewId="0">
      <selection activeCell="A80" sqref="A80"/>
    </sheetView>
  </sheetViews>
  <sheetFormatPr defaultColWidth="9.109375" defaultRowHeight="14.4"/>
  <cols>
    <col min="1" max="1" width="57.6640625" customWidth="1"/>
    <col min="2" max="2" width="16.664062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792</v>
      </c>
    </row>
    <row r="11" spans="1:3">
      <c r="A11" s="49" t="s">
        <v>793</v>
      </c>
      <c r="B11" s="5"/>
      <c r="C11" s="8"/>
    </row>
    <row r="12" spans="1:3">
      <c r="A12" s="49" t="s">
        <v>794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795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3795000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308450</v>
      </c>
    </row>
    <row r="19" spans="1:3" ht="15.6">
      <c r="A19" s="56"/>
      <c r="B19" s="54"/>
      <c r="C19" s="55"/>
    </row>
    <row r="20" spans="1:3" ht="15.6">
      <c r="A20" s="56" t="s">
        <v>125</v>
      </c>
      <c r="B20" s="54">
        <v>1</v>
      </c>
      <c r="C20" s="55">
        <v>156350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37950</v>
      </c>
    </row>
    <row r="23" spans="1:3" ht="15.6">
      <c r="A23" s="56"/>
      <c r="B23" s="54"/>
      <c r="C23" s="55"/>
    </row>
    <row r="24" spans="1:3" ht="15.6">
      <c r="A24" s="56" t="s">
        <v>796</v>
      </c>
      <c r="B24" s="54">
        <v>1</v>
      </c>
      <c r="C24" s="55">
        <v>0</v>
      </c>
    </row>
    <row r="25" spans="1:3" ht="15.6">
      <c r="A25" s="56"/>
      <c r="B25" s="54"/>
      <c r="C25" s="55"/>
    </row>
    <row r="26" spans="1:3" ht="15.6">
      <c r="A26" s="56" t="s">
        <v>66</v>
      </c>
      <c r="B26" s="54">
        <v>1</v>
      </c>
      <c r="C26" s="55">
        <v>47394</v>
      </c>
    </row>
    <row r="27" spans="1:3" ht="15.6">
      <c r="A27" s="56"/>
      <c r="B27" s="54"/>
      <c r="C27" s="55"/>
    </row>
    <row r="28" spans="1:3" ht="15.6">
      <c r="A28" s="22" t="s">
        <v>127</v>
      </c>
      <c r="B28" s="20">
        <v>1</v>
      </c>
      <c r="C28" s="25">
        <f t="shared" ref="C28" si="0">SUM(C16:C27)</f>
        <v>4345144</v>
      </c>
    </row>
    <row r="29" spans="1:3" ht="15.6">
      <c r="A29" s="22" t="s">
        <v>494</v>
      </c>
      <c r="B29" s="20">
        <v>1</v>
      </c>
      <c r="C29" s="25">
        <v>1000000</v>
      </c>
    </row>
    <row r="30" spans="1:3" ht="15.6">
      <c r="A30" s="22" t="s">
        <v>127</v>
      </c>
      <c r="B30" s="20">
        <v>1</v>
      </c>
      <c r="C30" s="25">
        <f>C28-C29</f>
        <v>3345144</v>
      </c>
    </row>
    <row r="31" spans="1:3" ht="15.6">
      <c r="A31" s="22"/>
      <c r="B31" s="57"/>
      <c r="C31" s="25"/>
    </row>
    <row r="32" spans="1:3">
      <c r="A32" s="384" t="s">
        <v>24</v>
      </c>
      <c r="B32" s="385"/>
      <c r="C32" s="386"/>
    </row>
    <row r="33" spans="1:3">
      <c r="A33" s="384" t="s">
        <v>234</v>
      </c>
      <c r="B33" s="385"/>
      <c r="C33" s="386"/>
    </row>
    <row r="34" spans="1:3">
      <c r="A34" s="399" t="s">
        <v>266</v>
      </c>
      <c r="B34" s="400"/>
      <c r="C34" s="401"/>
    </row>
    <row r="35" spans="1:3">
      <c r="A35" s="411" t="s">
        <v>25</v>
      </c>
      <c r="B35" s="412"/>
      <c r="C35" s="413"/>
    </row>
    <row r="36" spans="1:3">
      <c r="A36" s="411" t="s">
        <v>87</v>
      </c>
      <c r="B36" s="412"/>
      <c r="C36" s="413"/>
    </row>
    <row r="37" spans="1:3">
      <c r="A37" s="411" t="s">
        <v>797</v>
      </c>
      <c r="B37" s="412"/>
      <c r="C37" s="413"/>
    </row>
    <row r="38" spans="1:3">
      <c r="A38" s="420" t="s">
        <v>230</v>
      </c>
      <c r="B38" s="421"/>
      <c r="C38" s="422"/>
    </row>
    <row r="39" spans="1:3">
      <c r="A39" s="420" t="s">
        <v>134</v>
      </c>
      <c r="B39" s="421"/>
      <c r="C39" s="422"/>
    </row>
    <row r="40" spans="1:3">
      <c r="A40" s="420" t="s">
        <v>72</v>
      </c>
      <c r="B40" s="421"/>
      <c r="C40" s="422"/>
    </row>
    <row r="41" spans="1:3">
      <c r="A41" s="32" t="s">
        <v>26</v>
      </c>
      <c r="B41" s="33"/>
      <c r="C41" s="34"/>
    </row>
    <row r="42" spans="1:3">
      <c r="A42" s="31" t="s">
        <v>27</v>
      </c>
      <c r="B42" s="30"/>
      <c r="C42" s="8"/>
    </row>
    <row r="43" spans="1:3">
      <c r="A43" s="31" t="s">
        <v>28</v>
      </c>
      <c r="B43" s="30"/>
      <c r="C43" s="8"/>
    </row>
    <row r="44" spans="1:3">
      <c r="A44" s="58" t="s">
        <v>29</v>
      </c>
      <c r="B44" s="59"/>
      <c r="C44" s="60"/>
    </row>
    <row r="45" spans="1:3">
      <c r="A45" s="35" t="s">
        <v>30</v>
      </c>
      <c r="B45" s="36"/>
      <c r="C45" s="37"/>
    </row>
    <row r="46" spans="1:3" ht="15.6">
      <c r="A46" s="61" t="s">
        <v>31</v>
      </c>
      <c r="B46" s="62"/>
      <c r="C46" s="63" t="s">
        <v>32</v>
      </c>
    </row>
    <row r="47" spans="1:3">
      <c r="A47" s="31" t="s">
        <v>33</v>
      </c>
      <c r="B47" s="31"/>
      <c r="C47" s="42"/>
    </row>
    <row r="48" spans="1:3">
      <c r="A48" s="31" t="s">
        <v>34</v>
      </c>
      <c r="B48" s="31"/>
      <c r="C48" s="42"/>
    </row>
    <row r="49" spans="1:3">
      <c r="A49" s="31" t="s">
        <v>35</v>
      </c>
      <c r="B49" s="31"/>
      <c r="C49" s="42"/>
    </row>
    <row r="50" spans="1:3">
      <c r="A50" s="31" t="s">
        <v>36</v>
      </c>
      <c r="B50" s="31"/>
      <c r="C50" s="42" t="s">
        <v>37</v>
      </c>
    </row>
    <row r="51" spans="1:3">
      <c r="A51" s="31" t="s">
        <v>38</v>
      </c>
      <c r="B51" s="31"/>
      <c r="C51" s="42" t="s">
        <v>798</v>
      </c>
    </row>
    <row r="52" spans="1:3">
      <c r="A52" s="31" t="s">
        <v>40</v>
      </c>
      <c r="B52" s="31"/>
      <c r="C52" s="42" t="s">
        <v>456</v>
      </c>
    </row>
    <row r="53" spans="1:3">
      <c r="A53" s="31" t="s">
        <v>42</v>
      </c>
      <c r="B53" s="31"/>
      <c r="C53" s="42">
        <v>8347002691</v>
      </c>
    </row>
    <row r="54" spans="1:3">
      <c r="A54" s="64"/>
      <c r="B54" s="64"/>
      <c r="C54" s="45"/>
    </row>
    <row r="74" spans="2:8">
      <c r="B74" s="522"/>
      <c r="C74" s="523"/>
      <c r="D74" s="523"/>
      <c r="E74" s="523"/>
      <c r="F74" s="523"/>
      <c r="G74" s="523"/>
      <c r="H74" s="524"/>
    </row>
    <row r="75" spans="2:8">
      <c r="B75" s="525"/>
      <c r="C75" s="526"/>
      <c r="D75" s="526"/>
      <c r="E75" s="526"/>
      <c r="F75" s="526"/>
      <c r="G75" s="526"/>
      <c r="H75" s="527"/>
    </row>
    <row r="76" spans="2:8">
      <c r="B76" s="525"/>
      <c r="C76" s="526"/>
      <c r="D76" s="526"/>
      <c r="E76" s="526"/>
      <c r="F76" s="526"/>
      <c r="G76" s="526"/>
      <c r="H76" s="527"/>
    </row>
    <row r="77" spans="2:8">
      <c r="B77" s="525"/>
      <c r="C77" s="526"/>
      <c r="D77" s="526"/>
      <c r="E77" s="526"/>
      <c r="F77" s="526"/>
      <c r="G77" s="526"/>
      <c r="H77" s="527"/>
    </row>
    <row r="78" spans="2:8">
      <c r="B78" s="525"/>
      <c r="C78" s="526"/>
      <c r="D78" s="526"/>
      <c r="E78" s="526"/>
      <c r="F78" s="526"/>
      <c r="G78" s="526"/>
      <c r="H78" s="527"/>
    </row>
    <row r="79" spans="2:8">
      <c r="B79" s="525"/>
      <c r="C79" s="526"/>
      <c r="D79" s="526"/>
      <c r="E79" s="526"/>
      <c r="F79" s="526"/>
      <c r="G79" s="526"/>
      <c r="H79" s="527"/>
    </row>
    <row r="80" spans="2:8">
      <c r="B80" s="528"/>
      <c r="C80" s="529"/>
      <c r="D80" s="529"/>
      <c r="E80" s="529"/>
      <c r="F80" s="529"/>
      <c r="G80" s="529"/>
      <c r="H80" s="530"/>
    </row>
  </sheetData>
  <mergeCells count="11">
    <mergeCell ref="B74:H80"/>
    <mergeCell ref="A36:C36"/>
    <mergeCell ref="A37:C37"/>
    <mergeCell ref="A38:C38"/>
    <mergeCell ref="A39:C39"/>
    <mergeCell ref="A40:C40"/>
    <mergeCell ref="A13:C13"/>
    <mergeCell ref="A32:C32"/>
    <mergeCell ref="A33:C33"/>
    <mergeCell ref="A34:C34"/>
    <mergeCell ref="A35:C35"/>
  </mergeCells>
  <pageMargins left="0.75" right="0.75" top="1" bottom="1" header="0.5" footer="0.5"/>
  <pageSetup paperSize="9" scale="56" orientation="portrait"/>
  <drawing r:id="rId1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C00-000000000000}">
  <sheetPr>
    <pageSetUpPr fitToPage="1"/>
  </sheetPr>
  <dimension ref="A1:C53"/>
  <sheetViews>
    <sheetView topLeftCell="A6" workbookViewId="0">
      <selection activeCell="D18" sqref="D18"/>
    </sheetView>
  </sheetViews>
  <sheetFormatPr defaultColWidth="9.109375" defaultRowHeight="14.4"/>
  <cols>
    <col min="1" max="1" width="60.886718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9.05" customHeight="1">
      <c r="A11" s="12" t="s">
        <v>799</v>
      </c>
      <c r="B11" s="13"/>
      <c r="C11" s="14"/>
    </row>
    <row r="12" spans="1:3" ht="15.6">
      <c r="A12" s="15" t="s">
        <v>771</v>
      </c>
      <c r="B12" s="444" t="s">
        <v>783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784</v>
      </c>
      <c r="B15" s="20"/>
      <c r="C15" s="21"/>
    </row>
    <row r="16" spans="1:3" ht="15.6">
      <c r="A16" s="22" t="s">
        <v>100</v>
      </c>
      <c r="B16" s="23">
        <v>1</v>
      </c>
      <c r="C16" s="24">
        <v>4622000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46220</v>
      </c>
    </row>
    <row r="19" spans="1:3" ht="15.6">
      <c r="A19" s="22"/>
      <c r="B19" s="23"/>
      <c r="C19" s="25"/>
    </row>
    <row r="20" spans="1:3" ht="15.6">
      <c r="A20" s="26" t="s">
        <v>800</v>
      </c>
      <c r="B20" s="20">
        <v>1</v>
      </c>
      <c r="C20" s="21">
        <v>198780</v>
      </c>
    </row>
    <row r="21" spans="1:3" ht="15.6">
      <c r="A21" s="26"/>
      <c r="B21" s="20"/>
      <c r="C21" s="21"/>
    </row>
    <row r="22" spans="1:3" ht="15.6">
      <c r="A22" s="26" t="s">
        <v>85</v>
      </c>
      <c r="B22" s="20">
        <v>1</v>
      </c>
      <c r="C22" s="21">
        <v>171201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129312</v>
      </c>
    </row>
    <row r="25" spans="1:3" ht="15.6">
      <c r="A25" s="26"/>
      <c r="B25" s="20"/>
      <c r="C25" s="21"/>
    </row>
    <row r="26" spans="1:3" ht="15.6">
      <c r="A26" s="26" t="s">
        <v>786</v>
      </c>
      <c r="B26" s="20">
        <v>1</v>
      </c>
      <c r="C26" s="21">
        <v>8000</v>
      </c>
    </row>
    <row r="27" spans="1:3" ht="15.6">
      <c r="A27" s="26"/>
      <c r="B27" s="20"/>
      <c r="C27" s="21"/>
    </row>
    <row r="28" spans="1:3" ht="15.6">
      <c r="A28" s="26" t="s">
        <v>775</v>
      </c>
      <c r="B28" s="20">
        <v>1</v>
      </c>
      <c r="C28" s="21">
        <v>51420</v>
      </c>
    </row>
    <row r="29" spans="1:3" ht="15.6">
      <c r="A29" s="26"/>
      <c r="B29" s="20"/>
      <c r="C29" s="21"/>
    </row>
    <row r="30" spans="1:3" ht="15.6">
      <c r="A30" s="26" t="s">
        <v>788</v>
      </c>
      <c r="B30" s="20">
        <v>1</v>
      </c>
      <c r="C30" s="21">
        <f>9949+6950</f>
        <v>16899</v>
      </c>
    </row>
    <row r="31" spans="1:3" ht="15.6">
      <c r="A31" s="26"/>
      <c r="B31" s="20"/>
      <c r="C31" s="21"/>
    </row>
    <row r="32" spans="1:3" ht="15.6">
      <c r="A32" s="27" t="s">
        <v>789</v>
      </c>
      <c r="B32" s="20">
        <v>1</v>
      </c>
      <c r="C32" s="21">
        <f>SUM(C16:C30)</f>
        <v>5243832</v>
      </c>
    </row>
    <row r="33" spans="1:3">
      <c r="A33" s="519" t="s">
        <v>67</v>
      </c>
      <c r="B33" s="520"/>
      <c r="C33" s="521"/>
    </row>
    <row r="34" spans="1:3">
      <c r="A34" s="441" t="s">
        <v>70</v>
      </c>
      <c r="B34" s="442"/>
      <c r="C34" s="443"/>
    </row>
    <row r="35" spans="1:3">
      <c r="A35" s="29" t="s">
        <v>72</v>
      </c>
      <c r="B35" s="30"/>
      <c r="C35" s="8"/>
    </row>
    <row r="36" spans="1:3">
      <c r="A36" s="29" t="s">
        <v>791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8347003121</v>
      </c>
    </row>
  </sheetData>
  <mergeCells count="4">
    <mergeCell ref="B12:C12"/>
    <mergeCell ref="A13:C13"/>
    <mergeCell ref="A33:C33"/>
    <mergeCell ref="A34:C34"/>
  </mergeCells>
  <pageMargins left="0.75" right="0.75" top="1" bottom="1" header="0.5" footer="0.5"/>
  <pageSetup paperSize="9" scale="74" orientation="portrait"/>
  <drawing r:id="rId1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D00-000000000000}">
  <sheetPr>
    <pageSetUpPr fitToPage="1"/>
  </sheetPr>
  <dimension ref="A1:C53"/>
  <sheetViews>
    <sheetView topLeftCell="A41" workbookViewId="0">
      <selection activeCell="A10" sqref="A10:C53"/>
    </sheetView>
  </sheetViews>
  <sheetFormatPr defaultColWidth="9.109375" defaultRowHeight="14.4"/>
  <cols>
    <col min="1" max="1" width="60.886718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12" t="s">
        <v>781</v>
      </c>
      <c r="B11" s="13"/>
      <c r="C11" s="14"/>
    </row>
    <row r="12" spans="1:3" ht="15.6">
      <c r="A12" s="15" t="s">
        <v>782</v>
      </c>
      <c r="B12" s="444" t="s">
        <v>783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784</v>
      </c>
      <c r="B15" s="20"/>
      <c r="C15" s="21"/>
    </row>
    <row r="16" spans="1:3" ht="15.6">
      <c r="A16" s="22" t="s">
        <v>100</v>
      </c>
      <c r="B16" s="23">
        <v>1</v>
      </c>
      <c r="C16" s="24">
        <v>4622000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46220</v>
      </c>
    </row>
    <row r="19" spans="1:3" ht="15.6">
      <c r="A19" s="22"/>
      <c r="B19" s="23"/>
      <c r="C19" s="25"/>
    </row>
    <row r="20" spans="1:3" ht="15.6">
      <c r="A20" s="26" t="s">
        <v>785</v>
      </c>
      <c r="B20" s="20">
        <v>1</v>
      </c>
      <c r="C20" s="21">
        <v>392710</v>
      </c>
    </row>
    <row r="21" spans="1:3" ht="15.6">
      <c r="A21" s="26"/>
      <c r="B21" s="20"/>
      <c r="C21" s="21"/>
    </row>
    <row r="22" spans="1:3" ht="15.6">
      <c r="A22" s="26" t="s">
        <v>85</v>
      </c>
      <c r="B22" s="20">
        <v>1</v>
      </c>
      <c r="C22" s="21">
        <v>171201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129312</v>
      </c>
    </row>
    <row r="25" spans="1:3" ht="15.6">
      <c r="A25" s="26"/>
      <c r="B25" s="20"/>
      <c r="C25" s="21"/>
    </row>
    <row r="26" spans="1:3" ht="15.6">
      <c r="A26" s="26" t="s">
        <v>786</v>
      </c>
      <c r="B26" s="20">
        <v>1</v>
      </c>
      <c r="C26" s="21">
        <v>8000</v>
      </c>
    </row>
    <row r="27" spans="1:3" ht="15.6">
      <c r="A27" s="26"/>
      <c r="B27" s="20"/>
      <c r="C27" s="21"/>
    </row>
    <row r="28" spans="1:3" ht="15.6">
      <c r="A28" s="26" t="s">
        <v>775</v>
      </c>
      <c r="B28" s="20">
        <v>1</v>
      </c>
      <c r="C28" s="21">
        <v>51420</v>
      </c>
    </row>
    <row r="29" spans="1:3" ht="15.6">
      <c r="A29" s="26"/>
      <c r="B29" s="20"/>
      <c r="C29" s="21"/>
    </row>
    <row r="30" spans="1:3" ht="15.6">
      <c r="A30" s="26" t="s">
        <v>788</v>
      </c>
      <c r="B30" s="20">
        <v>1</v>
      </c>
      <c r="C30" s="21">
        <f>9949+6950</f>
        <v>16899</v>
      </c>
    </row>
    <row r="31" spans="1:3" ht="15.6">
      <c r="A31" s="26"/>
      <c r="B31" s="20"/>
      <c r="C31" s="21"/>
    </row>
    <row r="32" spans="1:3" ht="15.6">
      <c r="A32" s="27" t="s">
        <v>789</v>
      </c>
      <c r="B32" s="20">
        <v>1</v>
      </c>
      <c r="C32" s="21">
        <f>SUM(C16:C30)</f>
        <v>5437762</v>
      </c>
    </row>
    <row r="33" spans="1:3">
      <c r="A33" s="519" t="s">
        <v>67</v>
      </c>
      <c r="B33" s="520"/>
      <c r="C33" s="521"/>
    </row>
    <row r="34" spans="1:3">
      <c r="A34" s="441" t="s">
        <v>70</v>
      </c>
      <c r="B34" s="442"/>
      <c r="C34" s="443"/>
    </row>
    <row r="35" spans="1:3">
      <c r="A35" s="29" t="s">
        <v>72</v>
      </c>
      <c r="B35" s="30"/>
      <c r="C35" s="8"/>
    </row>
    <row r="36" spans="1:3">
      <c r="A36" s="29" t="s">
        <v>791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8347003121</v>
      </c>
    </row>
  </sheetData>
  <mergeCells count="4">
    <mergeCell ref="B12:C12"/>
    <mergeCell ref="A13:C13"/>
    <mergeCell ref="A33:C33"/>
    <mergeCell ref="A34:C34"/>
  </mergeCells>
  <pageMargins left="0.75" right="0.75" top="1" bottom="1" header="0.5" footer="0.5"/>
  <pageSetup paperSize="9" scale="74" orientation="portrait"/>
  <drawing r:id="rId1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E00-000000000000}">
  <sheetPr>
    <pageSetUpPr fitToPage="1"/>
  </sheetPr>
  <dimension ref="A1:C53"/>
  <sheetViews>
    <sheetView workbookViewId="0">
      <selection activeCell="A19" sqref="A19"/>
    </sheetView>
  </sheetViews>
  <sheetFormatPr defaultColWidth="9.109375" defaultRowHeight="14.4"/>
  <cols>
    <col min="1" max="1" width="60.886718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12" t="s">
        <v>781</v>
      </c>
      <c r="B11" s="13"/>
      <c r="C11" s="14"/>
    </row>
    <row r="12" spans="1:3" ht="15.6">
      <c r="A12" s="15" t="s">
        <v>782</v>
      </c>
      <c r="B12" s="444" t="s">
        <v>801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784</v>
      </c>
      <c r="B15" s="20"/>
      <c r="C15" s="21"/>
    </row>
    <row r="16" spans="1:3" ht="15.6">
      <c r="A16" s="22" t="s">
        <v>100</v>
      </c>
      <c r="B16" s="23">
        <v>1</v>
      </c>
      <c r="C16" s="24">
        <v>4622000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46220</v>
      </c>
    </row>
    <row r="19" spans="1:3" ht="15.6">
      <c r="A19" s="22"/>
      <c r="B19" s="23"/>
      <c r="C19" s="25"/>
    </row>
    <row r="20" spans="1:3" ht="15.6">
      <c r="A20" s="26" t="s">
        <v>785</v>
      </c>
      <c r="B20" s="20">
        <v>1</v>
      </c>
      <c r="C20" s="21">
        <v>392710</v>
      </c>
    </row>
    <row r="21" spans="1:3" ht="15.6">
      <c r="A21" s="26"/>
      <c r="B21" s="20"/>
      <c r="C21" s="21"/>
    </row>
    <row r="22" spans="1:3" ht="15.6">
      <c r="A22" s="26" t="s">
        <v>85</v>
      </c>
      <c r="B22" s="20">
        <v>1</v>
      </c>
      <c r="C22" s="21">
        <v>171201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129312</v>
      </c>
    </row>
    <row r="25" spans="1:3" ht="15.6">
      <c r="A25" s="26"/>
      <c r="B25" s="20"/>
      <c r="C25" s="21"/>
    </row>
    <row r="26" spans="1:3" ht="15.6">
      <c r="A26" s="26" t="s">
        <v>786</v>
      </c>
      <c r="B26" s="20">
        <v>1</v>
      </c>
      <c r="C26" s="21">
        <v>8000</v>
      </c>
    </row>
    <row r="27" spans="1:3" ht="15.6">
      <c r="A27" s="26"/>
      <c r="B27" s="20"/>
      <c r="C27" s="21"/>
    </row>
    <row r="28" spans="1:3" ht="15.6">
      <c r="A28" s="26" t="s">
        <v>775</v>
      </c>
      <c r="B28" s="20">
        <v>1</v>
      </c>
      <c r="C28" s="21">
        <v>51420</v>
      </c>
    </row>
    <row r="29" spans="1:3" ht="15.6">
      <c r="A29" s="26"/>
      <c r="B29" s="20"/>
      <c r="C29" s="21"/>
    </row>
    <row r="30" spans="1:3" ht="15.6">
      <c r="A30" s="26" t="s">
        <v>788</v>
      </c>
      <c r="B30" s="20">
        <v>1</v>
      </c>
      <c r="C30" s="21">
        <f>9949+6950</f>
        <v>16899</v>
      </c>
    </row>
    <row r="31" spans="1:3" ht="15.6">
      <c r="A31" s="26"/>
      <c r="B31" s="20"/>
      <c r="C31" s="21"/>
    </row>
    <row r="32" spans="1:3" ht="15.6">
      <c r="A32" s="27" t="s">
        <v>789</v>
      </c>
      <c r="B32" s="20">
        <v>1</v>
      </c>
      <c r="C32" s="21">
        <f>SUM(C16:C30)</f>
        <v>5437762</v>
      </c>
    </row>
    <row r="33" spans="1:3">
      <c r="A33" s="519" t="s">
        <v>67</v>
      </c>
      <c r="B33" s="520"/>
      <c r="C33" s="521"/>
    </row>
    <row r="34" spans="1:3">
      <c r="A34" s="441" t="s">
        <v>70</v>
      </c>
      <c r="B34" s="442"/>
      <c r="C34" s="443"/>
    </row>
    <row r="35" spans="1:3">
      <c r="A35" s="29" t="s">
        <v>72</v>
      </c>
      <c r="B35" s="30"/>
      <c r="C35" s="8"/>
    </row>
    <row r="36" spans="1:3">
      <c r="A36" s="29" t="s">
        <v>791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8347003121</v>
      </c>
    </row>
  </sheetData>
  <mergeCells count="4">
    <mergeCell ref="B12:C12"/>
    <mergeCell ref="A13:C13"/>
    <mergeCell ref="A33:C33"/>
    <mergeCell ref="A34:C34"/>
  </mergeCells>
  <pageMargins left="0.75" right="0.75" top="1" bottom="1" header="0.5" footer="0.5"/>
  <pageSetup paperSize="9" scale="74" fitToHeight="0" orientation="portrait"/>
  <drawing r:id="rId1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F00-000000000000}">
  <sheetPr>
    <pageSetUpPr fitToPage="1"/>
  </sheetPr>
  <dimension ref="A1:C51"/>
  <sheetViews>
    <sheetView topLeftCell="A24" workbookViewId="0">
      <selection activeCell="A36" sqref="A36"/>
    </sheetView>
  </sheetViews>
  <sheetFormatPr defaultColWidth="9.109375" defaultRowHeight="14.4"/>
  <cols>
    <col min="1" max="1" width="60.886718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 ht="15.6">
      <c r="A10" s="10" t="s">
        <v>91</v>
      </c>
      <c r="B10" s="11"/>
      <c r="C10" s="8"/>
    </row>
    <row r="11" spans="1:3" ht="15.6">
      <c r="A11" s="12" t="s">
        <v>802</v>
      </c>
      <c r="B11" s="13"/>
      <c r="C11" s="14"/>
    </row>
    <row r="12" spans="1:3" ht="15.6">
      <c r="A12" s="15" t="s">
        <v>771</v>
      </c>
      <c r="B12" s="444" t="s">
        <v>801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803</v>
      </c>
      <c r="B15" s="20"/>
      <c r="C15" s="21"/>
    </row>
    <row r="16" spans="1:3" ht="15.6">
      <c r="A16" s="22" t="s">
        <v>100</v>
      </c>
      <c r="B16" s="23">
        <v>1</v>
      </c>
      <c r="C16" s="24">
        <v>2019000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20190</v>
      </c>
    </row>
    <row r="19" spans="1:3" ht="15.6">
      <c r="A19" s="22"/>
      <c r="B19" s="23"/>
      <c r="C19" s="25"/>
    </row>
    <row r="20" spans="1:3" ht="15.6">
      <c r="A20" s="26" t="s">
        <v>800</v>
      </c>
      <c r="B20" s="20">
        <v>1</v>
      </c>
      <c r="C20" s="21">
        <v>88663</v>
      </c>
    </row>
    <row r="21" spans="1:3" ht="15.6">
      <c r="A21" s="26"/>
      <c r="B21" s="20"/>
      <c r="C21" s="21"/>
    </row>
    <row r="22" spans="1:3" ht="15.6">
      <c r="A22" s="26" t="s">
        <v>85</v>
      </c>
      <c r="B22" s="20">
        <v>1</v>
      </c>
      <c r="C22" s="21">
        <v>74873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38852</v>
      </c>
    </row>
    <row r="25" spans="1:3" ht="15.6">
      <c r="A25" s="26"/>
      <c r="B25" s="20"/>
      <c r="C25" s="21"/>
    </row>
    <row r="26" spans="1:3" ht="15.6">
      <c r="A26" s="26" t="s">
        <v>804</v>
      </c>
      <c r="B26" s="20">
        <v>1</v>
      </c>
      <c r="C26" s="21">
        <v>8200</v>
      </c>
    </row>
    <row r="27" spans="1:3" ht="15.6">
      <c r="A27" s="26"/>
      <c r="B27" s="20"/>
      <c r="C27" s="21"/>
    </row>
    <row r="28" spans="1:3" ht="15.6">
      <c r="A28" s="26" t="s">
        <v>775</v>
      </c>
      <c r="B28" s="20">
        <v>1</v>
      </c>
      <c r="C28" s="21">
        <v>18771</v>
      </c>
    </row>
    <row r="29" spans="1:3" ht="15.6">
      <c r="A29" s="26"/>
      <c r="B29" s="20"/>
      <c r="C29" s="21"/>
    </row>
    <row r="30" spans="1:3" ht="15.6">
      <c r="A30" s="27" t="s">
        <v>789</v>
      </c>
      <c r="B30" s="20">
        <v>1</v>
      </c>
      <c r="C30" s="21">
        <f>SUM(C16:C28)</f>
        <v>2268549</v>
      </c>
    </row>
    <row r="31" spans="1:3">
      <c r="A31" s="519" t="s">
        <v>67</v>
      </c>
      <c r="B31" s="520"/>
      <c r="C31" s="521"/>
    </row>
    <row r="32" spans="1:3">
      <c r="A32" s="441" t="s">
        <v>70</v>
      </c>
      <c r="B32" s="442"/>
      <c r="C32" s="443"/>
    </row>
    <row r="33" spans="1:3">
      <c r="A33" s="29" t="s">
        <v>72</v>
      </c>
      <c r="B33" s="30"/>
      <c r="C33" s="8"/>
    </row>
    <row r="34" spans="1:3">
      <c r="A34" s="29" t="s">
        <v>791</v>
      </c>
      <c r="B34" s="30"/>
      <c r="C34" s="8"/>
    </row>
    <row r="35" spans="1:3">
      <c r="A35" s="29" t="s">
        <v>805</v>
      </c>
      <c r="B35" s="30"/>
      <c r="C35" s="8"/>
    </row>
    <row r="36" spans="1:3">
      <c r="A36" s="31" t="s">
        <v>74</v>
      </c>
      <c r="B36" s="30"/>
      <c r="C36" s="8"/>
    </row>
    <row r="37" spans="1:3">
      <c r="A37" s="31" t="s">
        <v>75</v>
      </c>
      <c r="B37" s="30"/>
      <c r="C37" s="8"/>
    </row>
    <row r="38" spans="1:3">
      <c r="A38" s="31" t="s">
        <v>76</v>
      </c>
      <c r="B38" s="30"/>
      <c r="C38" s="8"/>
    </row>
    <row r="39" spans="1:3">
      <c r="A39" s="32" t="s">
        <v>26</v>
      </c>
      <c r="B39" s="33"/>
      <c r="C39" s="34"/>
    </row>
    <row r="40" spans="1:3">
      <c r="A40" s="31" t="s">
        <v>77</v>
      </c>
      <c r="B40" s="30"/>
      <c r="C40" s="8"/>
    </row>
    <row r="41" spans="1:3">
      <c r="A41" s="35" t="s">
        <v>30</v>
      </c>
      <c r="B41" s="36"/>
      <c r="C41" s="37"/>
    </row>
    <row r="42" spans="1:3">
      <c r="A42" s="32" t="s">
        <v>78</v>
      </c>
      <c r="B42" s="36"/>
      <c r="C42" s="37"/>
    </row>
    <row r="43" spans="1:3">
      <c r="A43" s="38" t="s">
        <v>109</v>
      </c>
      <c r="B43" s="36"/>
      <c r="C43" s="37"/>
    </row>
    <row r="44" spans="1:3">
      <c r="A44" s="39" t="s">
        <v>110</v>
      </c>
      <c r="B44" s="36"/>
      <c r="C44" s="37"/>
    </row>
    <row r="45" spans="1:3">
      <c r="A45" s="39" t="s">
        <v>111</v>
      </c>
      <c r="B45" s="36" t="s">
        <v>112</v>
      </c>
      <c r="C45" s="37"/>
    </row>
    <row r="46" spans="1:3">
      <c r="A46" s="40" t="s">
        <v>113</v>
      </c>
      <c r="B46" s="36"/>
      <c r="C46" s="37"/>
    </row>
    <row r="47" spans="1:3" ht="15.6">
      <c r="A47" s="41" t="s">
        <v>114</v>
      </c>
      <c r="B47" s="11"/>
      <c r="C47" s="7" t="s">
        <v>32</v>
      </c>
    </row>
    <row r="48" spans="1:3" ht="15.6">
      <c r="A48" s="41" t="s">
        <v>115</v>
      </c>
      <c r="B48" s="11"/>
      <c r="C48" s="42" t="s">
        <v>37</v>
      </c>
    </row>
    <row r="49" spans="1:3" ht="15.6">
      <c r="A49" s="41" t="s">
        <v>116</v>
      </c>
      <c r="B49" s="11"/>
      <c r="C49" s="42" t="s">
        <v>117</v>
      </c>
    </row>
    <row r="50" spans="1:3" ht="15.6">
      <c r="A50" s="41" t="s">
        <v>118</v>
      </c>
      <c r="B50" s="11"/>
      <c r="C50" s="42" t="s">
        <v>119</v>
      </c>
    </row>
    <row r="51" spans="1:3">
      <c r="A51" s="43" t="s">
        <v>120</v>
      </c>
      <c r="B51" s="44"/>
      <c r="C51" s="45">
        <v>8347003121</v>
      </c>
    </row>
  </sheetData>
  <mergeCells count="4">
    <mergeCell ref="B12:C12"/>
    <mergeCell ref="A13:C13"/>
    <mergeCell ref="A31:C31"/>
    <mergeCell ref="A32:C32"/>
  </mergeCells>
  <pageMargins left="0.75" right="0.75" top="1" bottom="1" header="0.5" footer="0.5"/>
  <pageSetup paperSize="9" scale="74" orientation="portrait"/>
  <drawing r:id="rId1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4294C6-B6F1-46E5-9D80-516768C3F1D9}">
  <dimension ref="M8:M11"/>
  <sheetViews>
    <sheetView tabSelected="1" zoomScale="130" zoomScaleNormal="130" workbookViewId="0">
      <selection activeCell="M12" sqref="M12"/>
    </sheetView>
  </sheetViews>
  <sheetFormatPr defaultRowHeight="14.4"/>
  <sheetData>
    <row r="8" spans="13:13">
      <c r="M8">
        <v>174875</v>
      </c>
    </row>
    <row r="9" spans="13:13">
      <c r="M9">
        <v>2019000</v>
      </c>
    </row>
    <row r="10" spans="13:13">
      <c r="M10">
        <f>SUM(M8:M9)</f>
        <v>2193875</v>
      </c>
    </row>
    <row r="11" spans="13:13">
      <c r="M11">
        <f>M10-25000</f>
        <v>2168875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"/>
  <sheetViews>
    <sheetView zoomScale="115" zoomScaleNormal="115"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pageSetUpPr fitToPage="1"/>
  </sheetPr>
  <dimension ref="A1:C59"/>
  <sheetViews>
    <sheetView topLeftCell="A28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49" t="s">
        <v>165</v>
      </c>
      <c r="B11" s="11"/>
      <c r="C11" s="8"/>
    </row>
    <row r="12" spans="1:3" ht="15.6">
      <c r="A12" s="96" t="s">
        <v>10</v>
      </c>
      <c r="B12" s="11"/>
      <c r="C12" s="97" t="s">
        <v>166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167</v>
      </c>
      <c r="B15" s="20"/>
      <c r="C15" s="21"/>
    </row>
    <row r="16" spans="1:3" ht="15.6">
      <c r="A16" s="22" t="s">
        <v>96</v>
      </c>
      <c r="B16" s="23">
        <v>1</v>
      </c>
      <c r="C16" s="24">
        <v>1258041</v>
      </c>
    </row>
    <row r="17" spans="1:3" ht="15.6">
      <c r="A17" s="22" t="s">
        <v>97</v>
      </c>
      <c r="B17" s="23">
        <v>1</v>
      </c>
      <c r="C17" s="24">
        <f>C16*14%</f>
        <v>176125.74000000002</v>
      </c>
    </row>
    <row r="18" spans="1:3" ht="15.6">
      <c r="A18" s="22" t="s">
        <v>98</v>
      </c>
      <c r="B18" s="23">
        <v>1</v>
      </c>
      <c r="C18" s="24">
        <f>C16*14%</f>
        <v>176125.74000000002</v>
      </c>
    </row>
    <row r="19" spans="1:3" ht="15.6">
      <c r="A19" s="22" t="s">
        <v>99</v>
      </c>
      <c r="B19" s="23">
        <v>1</v>
      </c>
      <c r="C19" s="108">
        <f>C16*15%</f>
        <v>188706.15</v>
      </c>
    </row>
    <row r="20" spans="1:3" ht="15.6">
      <c r="A20" s="22" t="s">
        <v>100</v>
      </c>
      <c r="B20" s="23">
        <v>1</v>
      </c>
      <c r="C20" s="24">
        <v>1798999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17990</v>
      </c>
    </row>
    <row r="23" spans="1:3" ht="15.6">
      <c r="A23" s="22"/>
      <c r="B23" s="23"/>
      <c r="C23" s="25"/>
    </row>
    <row r="24" spans="1:3" ht="15.6">
      <c r="A24" s="26" t="s">
        <v>102</v>
      </c>
      <c r="B24" s="20">
        <v>1</v>
      </c>
      <c r="C24" s="21">
        <f>154815-890-250</f>
        <v>153675</v>
      </c>
    </row>
    <row r="25" spans="1:3" ht="15.6">
      <c r="A25" s="26"/>
      <c r="B25" s="20"/>
      <c r="C25" s="21"/>
    </row>
    <row r="26" spans="1:3" ht="15.6">
      <c r="A26" s="26" t="s">
        <v>103</v>
      </c>
      <c r="B26" s="20">
        <v>1</v>
      </c>
      <c r="C26" s="21">
        <v>68331</v>
      </c>
    </row>
    <row r="27" spans="1:3" ht="15.6">
      <c r="A27" s="26"/>
      <c r="B27" s="20"/>
      <c r="C27" s="21"/>
    </row>
    <row r="28" spans="1:3" ht="15.6">
      <c r="A28" s="26" t="s">
        <v>168</v>
      </c>
      <c r="B28" s="20">
        <v>1</v>
      </c>
      <c r="C28" s="21">
        <v>34621</v>
      </c>
    </row>
    <row r="29" spans="1:3" ht="15.6">
      <c r="A29" s="26"/>
      <c r="B29" s="20"/>
      <c r="C29" s="21"/>
    </row>
    <row r="30" spans="1:3" ht="15.6">
      <c r="A30" s="26" t="s">
        <v>105</v>
      </c>
      <c r="B30" s="20">
        <v>1</v>
      </c>
      <c r="C30" s="21">
        <v>890</v>
      </c>
    </row>
    <row r="31" spans="1:3" ht="15.6">
      <c r="A31" s="26"/>
      <c r="B31" s="20"/>
      <c r="C31" s="21"/>
    </row>
    <row r="32" spans="1:3" ht="15.6">
      <c r="A32" s="26" t="s">
        <v>106</v>
      </c>
      <c r="B32" s="20">
        <v>1</v>
      </c>
      <c r="C32" s="21">
        <v>18771</v>
      </c>
    </row>
    <row r="33" spans="1:3" ht="15.6">
      <c r="A33" s="26"/>
      <c r="B33" s="20"/>
      <c r="C33" s="21"/>
    </row>
    <row r="34" spans="1:3" ht="15.6">
      <c r="A34" s="26" t="s">
        <v>107</v>
      </c>
      <c r="B34" s="20">
        <v>1</v>
      </c>
      <c r="C34" s="21">
        <v>250</v>
      </c>
    </row>
    <row r="35" spans="1:3" ht="15.6">
      <c r="A35" s="26"/>
      <c r="B35" s="20"/>
      <c r="C35" s="21"/>
    </row>
    <row r="36" spans="1:3" ht="15.6">
      <c r="A36" s="26" t="s">
        <v>108</v>
      </c>
      <c r="B36" s="20">
        <v>1</v>
      </c>
      <c r="C36" s="21">
        <v>4000</v>
      </c>
    </row>
    <row r="37" spans="1:3" ht="15.6">
      <c r="A37" s="22" t="s">
        <v>23</v>
      </c>
      <c r="B37" s="23">
        <v>1</v>
      </c>
      <c r="C37" s="21">
        <f>SUM(C20:C36)</f>
        <v>2097527</v>
      </c>
    </row>
    <row r="38" spans="1:3">
      <c r="A38" s="292" t="s">
        <v>67</v>
      </c>
      <c r="B38" s="76"/>
      <c r="C38" s="8"/>
    </row>
    <row r="39" spans="1:3">
      <c r="A39" s="77" t="s">
        <v>68</v>
      </c>
      <c r="B39" s="30"/>
      <c r="C39" s="8"/>
    </row>
    <row r="40" spans="1:3" ht="20.399999999999999">
      <c r="A40" s="130" t="s">
        <v>69</v>
      </c>
      <c r="B40" s="11"/>
      <c r="C40" s="9"/>
    </row>
    <row r="41" spans="1:3">
      <c r="A41" s="396" t="s">
        <v>70</v>
      </c>
      <c r="B41" s="397"/>
      <c r="C41" s="398"/>
    </row>
    <row r="42" spans="1:3">
      <c r="A42" s="89" t="s">
        <v>71</v>
      </c>
      <c r="B42" s="250"/>
      <c r="C42" s="251"/>
    </row>
    <row r="43" spans="1:3">
      <c r="A43" s="29" t="s">
        <v>72</v>
      </c>
      <c r="B43" s="30"/>
      <c r="C43" s="8"/>
    </row>
    <row r="44" spans="1:3">
      <c r="A44" s="31" t="s">
        <v>74</v>
      </c>
      <c r="B44" s="30"/>
      <c r="C44" s="8"/>
    </row>
    <row r="45" spans="1:3">
      <c r="A45" s="31" t="s">
        <v>75</v>
      </c>
      <c r="B45" s="30"/>
      <c r="C45" s="8"/>
    </row>
    <row r="46" spans="1:3">
      <c r="A46" s="31" t="s">
        <v>76</v>
      </c>
      <c r="B46" s="30"/>
      <c r="C46" s="8"/>
    </row>
    <row r="47" spans="1:3">
      <c r="A47" s="32" t="s">
        <v>26</v>
      </c>
      <c r="B47" s="33"/>
      <c r="C47" s="34"/>
    </row>
    <row r="48" spans="1:3">
      <c r="A48" s="31" t="s">
        <v>77</v>
      </c>
      <c r="B48" s="30"/>
      <c r="C48" s="8"/>
    </row>
    <row r="49" spans="1:3">
      <c r="A49" s="35" t="s">
        <v>30</v>
      </c>
      <c r="B49" s="36"/>
      <c r="C49" s="37"/>
    </row>
    <row r="50" spans="1:3">
      <c r="A50" s="32" t="s">
        <v>78</v>
      </c>
      <c r="B50" s="36"/>
      <c r="C50" s="37"/>
    </row>
    <row r="51" spans="1:3">
      <c r="A51" s="38" t="s">
        <v>109</v>
      </c>
      <c r="B51" s="36"/>
      <c r="C51" s="37"/>
    </row>
    <row r="52" spans="1:3">
      <c r="A52" s="39" t="s">
        <v>110</v>
      </c>
      <c r="B52" s="36"/>
      <c r="C52" s="37"/>
    </row>
    <row r="53" spans="1:3">
      <c r="A53" s="39" t="s">
        <v>111</v>
      </c>
      <c r="B53" s="36" t="s">
        <v>112</v>
      </c>
      <c r="C53" s="37"/>
    </row>
    <row r="54" spans="1:3">
      <c r="A54" s="40" t="s">
        <v>113</v>
      </c>
      <c r="B54" s="36"/>
      <c r="C54" s="37"/>
    </row>
    <row r="55" spans="1:3" ht="15.6">
      <c r="A55" s="41" t="s">
        <v>114</v>
      </c>
      <c r="B55" s="11"/>
      <c r="C55" s="7" t="s">
        <v>32</v>
      </c>
    </row>
    <row r="56" spans="1:3" ht="15.6">
      <c r="A56" s="41" t="s">
        <v>115</v>
      </c>
      <c r="B56" s="11"/>
      <c r="C56" s="42" t="s">
        <v>37</v>
      </c>
    </row>
    <row r="57" spans="1:3" ht="15.6">
      <c r="A57" s="41" t="s">
        <v>116</v>
      </c>
      <c r="B57" s="11"/>
      <c r="C57" s="42" t="s">
        <v>117</v>
      </c>
    </row>
    <row r="58" spans="1:3" ht="15.6">
      <c r="A58" s="41" t="s">
        <v>118</v>
      </c>
      <c r="B58" s="11"/>
      <c r="C58" s="42" t="s">
        <v>79</v>
      </c>
    </row>
    <row r="59" spans="1:3">
      <c r="A59" s="43" t="s">
        <v>120</v>
      </c>
      <c r="B59" s="44"/>
      <c r="C59" s="45">
        <v>9106899047</v>
      </c>
    </row>
  </sheetData>
  <mergeCells count="2">
    <mergeCell ref="A13:C13"/>
    <mergeCell ref="A41:C41"/>
  </mergeCells>
  <pageMargins left="0.75" right="0.75" top="1" bottom="1" header="0.5" footer="0.5"/>
  <pageSetup paperSize="9" scale="73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fitToPage="1"/>
  </sheetPr>
  <dimension ref="A1:C47"/>
  <sheetViews>
    <sheetView topLeftCell="A30"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169</v>
      </c>
    </row>
    <row r="11" spans="1:3" ht="15.6">
      <c r="A11" s="71" t="s">
        <v>170</v>
      </c>
      <c r="B11" s="5"/>
      <c r="C11" s="8"/>
    </row>
    <row r="12" spans="1:3">
      <c r="A12" s="96" t="s">
        <v>160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171</v>
      </c>
      <c r="B14" s="17" t="s">
        <v>13</v>
      </c>
      <c r="C14" s="18" t="s">
        <v>14</v>
      </c>
    </row>
    <row r="15" spans="1:3" ht="42" customHeight="1">
      <c r="A15" s="51" t="s">
        <v>172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9660000</v>
      </c>
    </row>
    <row r="17" spans="1:3" ht="15.6">
      <c r="A17" s="53"/>
      <c r="B17" s="54"/>
      <c r="C17" s="55"/>
    </row>
    <row r="18" spans="1:3" ht="15.6">
      <c r="A18" s="56" t="s">
        <v>65</v>
      </c>
      <c r="B18" s="54">
        <v>1</v>
      </c>
      <c r="C18" s="55">
        <v>1629759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321060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96600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337787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202730</v>
      </c>
    </row>
    <row r="27" spans="1:3" ht="15.6">
      <c r="A27" s="22" t="s">
        <v>127</v>
      </c>
      <c r="B27" s="20">
        <v>1</v>
      </c>
      <c r="C27" s="25">
        <f>SUM(C16:C26)</f>
        <v>12247936</v>
      </c>
    </row>
    <row r="28" spans="1:3">
      <c r="A28" s="384" t="s">
        <v>24</v>
      </c>
      <c r="B28" s="385"/>
      <c r="C28" s="386"/>
    </row>
    <row r="29" spans="1:3" ht="15.6">
      <c r="A29" s="87" t="s">
        <v>25</v>
      </c>
      <c r="B29" s="88"/>
      <c r="C29" s="86"/>
    </row>
    <row r="30" spans="1:3">
      <c r="A30" s="375" t="s">
        <v>87</v>
      </c>
      <c r="B30" s="376"/>
      <c r="C30" s="377"/>
    </row>
    <row r="31" spans="1:3">
      <c r="A31" s="378" t="s">
        <v>88</v>
      </c>
      <c r="B31" s="379"/>
      <c r="C31" s="380"/>
    </row>
    <row r="32" spans="1:3">
      <c r="A32" s="68" t="s">
        <v>134</v>
      </c>
      <c r="B32" s="69"/>
      <c r="C32" s="70"/>
    </row>
    <row r="33" spans="1:3">
      <c r="A33" s="378" t="s">
        <v>135</v>
      </c>
      <c r="B33" s="379"/>
      <c r="C33" s="380"/>
    </row>
    <row r="34" spans="1:3">
      <c r="A34" s="32" t="s">
        <v>26</v>
      </c>
      <c r="B34" s="33"/>
      <c r="C34" s="34"/>
    </row>
    <row r="35" spans="1:3">
      <c r="A35" s="31" t="s">
        <v>27</v>
      </c>
      <c r="B35" s="30"/>
      <c r="C35" s="8"/>
    </row>
    <row r="36" spans="1:3">
      <c r="A36" s="31" t="s">
        <v>28</v>
      </c>
      <c r="B36" s="30"/>
      <c r="C36" s="8"/>
    </row>
    <row r="37" spans="1:3">
      <c r="A37" s="58" t="s">
        <v>29</v>
      </c>
      <c r="B37" s="59"/>
      <c r="C37" s="60"/>
    </row>
    <row r="38" spans="1:3">
      <c r="A38" s="35" t="s">
        <v>30</v>
      </c>
      <c r="B38" s="36"/>
      <c r="C38" s="37"/>
    </row>
    <row r="39" spans="1:3" ht="15.6">
      <c r="A39" s="61" t="s">
        <v>31</v>
      </c>
      <c r="B39" s="62"/>
      <c r="C39" s="63" t="s">
        <v>32</v>
      </c>
    </row>
    <row r="40" spans="1:3">
      <c r="A40" s="31" t="s">
        <v>33</v>
      </c>
      <c r="B40" s="31"/>
      <c r="C40" s="42"/>
    </row>
    <row r="41" spans="1:3">
      <c r="A41" s="31" t="s">
        <v>34</v>
      </c>
      <c r="B41" s="31"/>
      <c r="C41" s="42"/>
    </row>
    <row r="42" spans="1:3">
      <c r="A42" s="31" t="s">
        <v>35</v>
      </c>
      <c r="B42" s="31"/>
      <c r="C42" s="42"/>
    </row>
    <row r="43" spans="1:3">
      <c r="A43" s="31" t="s">
        <v>36</v>
      </c>
      <c r="B43" s="31"/>
      <c r="C43" s="42" t="s">
        <v>37</v>
      </c>
    </row>
    <row r="44" spans="1:3">
      <c r="A44" s="31" t="s">
        <v>38</v>
      </c>
      <c r="B44" s="31"/>
      <c r="C44" s="42" t="s">
        <v>39</v>
      </c>
    </row>
    <row r="45" spans="1:3">
      <c r="A45" s="31" t="s">
        <v>40</v>
      </c>
      <c r="B45" s="31"/>
      <c r="C45" s="42" t="s">
        <v>119</v>
      </c>
    </row>
    <row r="46" spans="1:3">
      <c r="A46" s="31" t="s">
        <v>42</v>
      </c>
      <c r="B46" s="31"/>
      <c r="C46" s="42">
        <v>9913155952</v>
      </c>
    </row>
    <row r="47" spans="1:3">
      <c r="A47" s="64"/>
      <c r="B47" s="64"/>
      <c r="C47" s="45"/>
    </row>
  </sheetData>
  <mergeCells count="5">
    <mergeCell ref="A13:C13"/>
    <mergeCell ref="A28:C28"/>
    <mergeCell ref="A30:C30"/>
    <mergeCell ref="A31:C31"/>
    <mergeCell ref="A33:C33"/>
  </mergeCells>
  <pageMargins left="0.75" right="0.75" top="1" bottom="1" header="0.5" footer="0.5"/>
  <pageSetup paperSize="9" scale="86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C45"/>
  <sheetViews>
    <sheetView workbookViewId="0">
      <selection activeCell="C28" sqref="A27:C29"/>
    </sheetView>
  </sheetViews>
  <sheetFormatPr defaultColWidth="9.109375" defaultRowHeight="14.4"/>
  <cols>
    <col min="1" max="1" width="60.6640625" customWidth="1"/>
    <col min="2" max="2" width="16.88671875" customWidth="1"/>
    <col min="3" max="3" width="25.44140625" customWidth="1"/>
    <col min="6" max="6" width="9.5546875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173</v>
      </c>
    </row>
    <row r="11" spans="1:3" ht="15.6">
      <c r="A11" s="71" t="s">
        <v>174</v>
      </c>
      <c r="B11" s="5"/>
      <c r="C11" s="8"/>
    </row>
    <row r="12" spans="1:3">
      <c r="A12" s="96" t="s">
        <v>175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176</v>
      </c>
      <c r="B15" s="20">
        <v>1</v>
      </c>
      <c r="C15" s="21"/>
    </row>
    <row r="16" spans="1:3" ht="15.6">
      <c r="A16" s="52" t="s">
        <v>132</v>
      </c>
      <c r="B16" s="326">
        <v>1</v>
      </c>
      <c r="C16" s="322">
        <v>9660000</v>
      </c>
    </row>
    <row r="17" spans="1:3" ht="15.6">
      <c r="A17" s="53"/>
      <c r="B17" s="327"/>
      <c r="C17" s="323"/>
    </row>
    <row r="18" spans="1:3" ht="15.6">
      <c r="A18" s="56" t="s">
        <v>177</v>
      </c>
      <c r="B18" s="327">
        <v>1</v>
      </c>
      <c r="C18" s="323">
        <v>4500</v>
      </c>
    </row>
    <row r="19" spans="1:3" ht="15.6">
      <c r="A19" s="56"/>
      <c r="B19" s="327"/>
      <c r="C19" s="323"/>
    </row>
    <row r="20" spans="1:3" ht="15.6">
      <c r="A20" s="56" t="s">
        <v>85</v>
      </c>
      <c r="B20" s="327">
        <v>1</v>
      </c>
      <c r="C20" s="323">
        <v>321060</v>
      </c>
    </row>
    <row r="21" spans="1:3" ht="15.6">
      <c r="A21" s="56"/>
      <c r="B21" s="327"/>
      <c r="C21" s="328"/>
    </row>
    <row r="22" spans="1:3" ht="15.6">
      <c r="A22" s="56" t="s">
        <v>19</v>
      </c>
      <c r="B22" s="327">
        <v>1</v>
      </c>
      <c r="C22" s="323">
        <v>96600</v>
      </c>
    </row>
    <row r="23" spans="1:3" ht="15.6">
      <c r="A23" s="56"/>
      <c r="B23" s="327"/>
      <c r="C23" s="328"/>
    </row>
    <row r="24" spans="1:3" ht="15.6">
      <c r="A24" s="82" t="s">
        <v>178</v>
      </c>
      <c r="B24" s="329">
        <v>1</v>
      </c>
      <c r="C24" s="330">
        <v>207238</v>
      </c>
    </row>
    <row r="25" spans="1:3" ht="15.6">
      <c r="A25" s="22" t="s">
        <v>127</v>
      </c>
      <c r="B25" s="331">
        <v>1</v>
      </c>
      <c r="C25" s="24">
        <f>SUM(C16:C24)</f>
        <v>10289398</v>
      </c>
    </row>
    <row r="26" spans="1:3">
      <c r="A26" s="399" t="s">
        <v>179</v>
      </c>
      <c r="B26" s="400"/>
      <c r="C26" s="401"/>
    </row>
    <row r="27" spans="1:3">
      <c r="A27" s="402" t="s">
        <v>180</v>
      </c>
      <c r="B27" s="403"/>
      <c r="C27" s="404"/>
    </row>
    <row r="28" spans="1:3">
      <c r="A28" s="150" t="s">
        <v>181</v>
      </c>
      <c r="B28" s="151"/>
      <c r="C28" s="152"/>
    </row>
    <row r="29" spans="1:3">
      <c r="A29" s="65" t="s">
        <v>182</v>
      </c>
      <c r="B29" s="69"/>
      <c r="C29" s="70"/>
    </row>
    <row r="30" spans="1:3">
      <c r="A30" s="378" t="s">
        <v>183</v>
      </c>
      <c r="B30" s="379"/>
      <c r="C30" s="380"/>
    </row>
    <row r="31" spans="1:3" ht="24">
      <c r="A31" s="68" t="s">
        <v>184</v>
      </c>
      <c r="B31" s="69" t="s">
        <v>112</v>
      </c>
      <c r="C31" s="70"/>
    </row>
    <row r="32" spans="1:3">
      <c r="A32" s="32" t="s">
        <v>185</v>
      </c>
      <c r="B32" s="33"/>
      <c r="C32" s="34"/>
    </row>
    <row r="33" spans="1:3">
      <c r="A33" s="156" t="s">
        <v>27</v>
      </c>
      <c r="B33" s="30"/>
      <c r="C33" s="8"/>
    </row>
    <row r="34" spans="1:3">
      <c r="A34" s="156" t="s">
        <v>186</v>
      </c>
      <c r="B34" s="30"/>
      <c r="C34" s="8"/>
    </row>
    <row r="35" spans="1:3">
      <c r="A35" s="332" t="s">
        <v>187</v>
      </c>
      <c r="B35" s="59"/>
      <c r="C35" s="60"/>
    </row>
    <row r="36" spans="1:3">
      <c r="A36" s="333" t="s">
        <v>188</v>
      </c>
      <c r="B36" s="36"/>
      <c r="C36" s="37"/>
    </row>
    <row r="37" spans="1:3" ht="15.6">
      <c r="A37" s="61" t="s">
        <v>189</v>
      </c>
      <c r="B37" s="62"/>
      <c r="C37" s="63" t="s">
        <v>32</v>
      </c>
    </row>
    <row r="38" spans="1:3">
      <c r="A38" s="156" t="s">
        <v>33</v>
      </c>
      <c r="B38" s="31"/>
      <c r="C38" s="42"/>
    </row>
    <row r="39" spans="1:3">
      <c r="A39" s="156" t="s">
        <v>34</v>
      </c>
      <c r="B39" s="31"/>
      <c r="C39" s="42"/>
    </row>
    <row r="40" spans="1:3">
      <c r="A40" s="156" t="s">
        <v>35</v>
      </c>
      <c r="B40" s="31"/>
      <c r="C40" s="42"/>
    </row>
    <row r="41" spans="1:3">
      <c r="A41" s="156" t="s">
        <v>36</v>
      </c>
      <c r="B41" s="31"/>
      <c r="C41" s="42" t="s">
        <v>37</v>
      </c>
    </row>
    <row r="42" spans="1:3">
      <c r="A42" s="156" t="s">
        <v>38</v>
      </c>
      <c r="B42" s="31"/>
      <c r="C42" s="42" t="s">
        <v>39</v>
      </c>
    </row>
    <row r="43" spans="1:3">
      <c r="A43" s="156" t="s">
        <v>40</v>
      </c>
      <c r="B43" s="31"/>
      <c r="C43" s="42" t="s">
        <v>119</v>
      </c>
    </row>
    <row r="44" spans="1:3">
      <c r="A44" s="156" t="s">
        <v>42</v>
      </c>
      <c r="B44" s="31"/>
      <c r="C44" s="42">
        <v>9913155952</v>
      </c>
    </row>
    <row r="45" spans="1:3">
      <c r="A45" s="157"/>
      <c r="B45" s="64"/>
      <c r="C45" s="45"/>
    </row>
  </sheetData>
  <mergeCells count="4">
    <mergeCell ref="A13:C13"/>
    <mergeCell ref="A26:C26"/>
    <mergeCell ref="A27:C27"/>
    <mergeCell ref="A30:C30"/>
  </mergeCells>
  <pageMargins left="0.39305555555555599" right="0.196527777777778" top="1" bottom="1" header="0.5" footer="0.5"/>
  <pageSetup paperSize="9" scale="8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C44"/>
  <sheetViews>
    <sheetView topLeftCell="A38" workbookViewId="0">
      <selection activeCell="C28" sqref="A27:C29"/>
    </sheetView>
  </sheetViews>
  <sheetFormatPr defaultColWidth="9.109375" defaultRowHeight="14.4"/>
  <cols>
    <col min="1" max="1" width="52.441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257" t="s">
        <v>44</v>
      </c>
    </row>
    <row r="11" spans="1:3">
      <c r="A11" s="47" t="s">
        <v>10</v>
      </c>
      <c r="B11" s="5"/>
      <c r="C11" s="8"/>
    </row>
    <row r="12" spans="1:3">
      <c r="A12" s="47" t="s">
        <v>45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17" t="s">
        <v>12</v>
      </c>
      <c r="B14" s="17" t="s">
        <v>13</v>
      </c>
      <c r="C14" s="18" t="s">
        <v>14</v>
      </c>
    </row>
    <row r="15" spans="1:3" ht="62.4">
      <c r="A15" s="258" t="s">
        <v>46</v>
      </c>
      <c r="B15" s="259"/>
      <c r="C15" s="260"/>
    </row>
    <row r="16" spans="1:3" ht="15.6">
      <c r="A16" s="261" t="s">
        <v>16</v>
      </c>
      <c r="B16" s="262">
        <v>1</v>
      </c>
      <c r="C16" s="263">
        <v>1899000</v>
      </c>
    </row>
    <row r="17" spans="1:3" ht="15.6">
      <c r="A17" s="261"/>
      <c r="B17" s="262"/>
      <c r="C17" s="263"/>
    </row>
    <row r="18" spans="1:3" ht="15.6">
      <c r="A18" s="261" t="s">
        <v>17</v>
      </c>
      <c r="B18" s="262">
        <v>1</v>
      </c>
      <c r="C18" s="263">
        <v>83028</v>
      </c>
    </row>
    <row r="19" spans="1:3" ht="15.6">
      <c r="A19" s="261"/>
      <c r="B19" s="262"/>
      <c r="C19" s="263"/>
    </row>
    <row r="20" spans="1:3" ht="15.6">
      <c r="A20" s="261" t="s">
        <v>47</v>
      </c>
      <c r="B20" s="262">
        <v>1</v>
      </c>
      <c r="C20" s="263">
        <v>71149</v>
      </c>
    </row>
    <row r="21" spans="1:3" ht="15.6">
      <c r="A21" s="261"/>
      <c r="B21" s="262"/>
      <c r="C21" s="263"/>
    </row>
    <row r="22" spans="1:3" ht="15.6">
      <c r="A22" s="261" t="s">
        <v>19</v>
      </c>
      <c r="B22" s="262">
        <v>1</v>
      </c>
      <c r="C22" s="263">
        <v>18990</v>
      </c>
    </row>
    <row r="23" spans="1:3" ht="15.6">
      <c r="A23" s="261"/>
      <c r="B23" s="262"/>
      <c r="C23" s="263"/>
    </row>
    <row r="24" spans="1:3" ht="15.6">
      <c r="A24" s="261" t="s">
        <v>48</v>
      </c>
      <c r="B24" s="262">
        <v>1</v>
      </c>
      <c r="C24" s="263">
        <v>18771</v>
      </c>
    </row>
    <row r="25" spans="1:3" ht="15.6">
      <c r="A25" s="261"/>
      <c r="B25" s="262"/>
      <c r="C25" s="263"/>
    </row>
    <row r="26" spans="1:3" ht="15.6">
      <c r="A26" s="261" t="s">
        <v>20</v>
      </c>
      <c r="B26" s="262">
        <v>1</v>
      </c>
      <c r="C26" s="263">
        <v>36544</v>
      </c>
    </row>
    <row r="27" spans="1:3" ht="15.6">
      <c r="A27" s="340"/>
      <c r="B27" s="341"/>
      <c r="C27" s="342"/>
    </row>
    <row r="28" spans="1:3" ht="15.6">
      <c r="A28" s="267" t="s">
        <v>23</v>
      </c>
      <c r="B28" s="268">
        <v>1</v>
      </c>
      <c r="C28" s="269">
        <f>SUM(C16:C27)</f>
        <v>2127482</v>
      </c>
    </row>
    <row r="29" spans="1:3">
      <c r="A29" s="363" t="s">
        <v>49</v>
      </c>
      <c r="B29" s="364"/>
      <c r="C29" s="365"/>
    </row>
    <row r="30" spans="1:3" ht="15.6">
      <c r="A30" s="87" t="s">
        <v>25</v>
      </c>
      <c r="B30" s="88"/>
      <c r="C30" s="86"/>
    </row>
    <row r="31" spans="1:3">
      <c r="A31" s="32" t="s">
        <v>26</v>
      </c>
      <c r="B31" s="33"/>
      <c r="C31" s="34"/>
    </row>
    <row r="32" spans="1:3">
      <c r="A32" s="31" t="s">
        <v>27</v>
      </c>
      <c r="B32" s="30"/>
      <c r="C32" s="8"/>
    </row>
    <row r="33" spans="1:3">
      <c r="A33" s="31" t="s">
        <v>28</v>
      </c>
      <c r="B33" s="30"/>
      <c r="C33" s="8"/>
    </row>
    <row r="34" spans="1:3">
      <c r="A34" s="58" t="s">
        <v>29</v>
      </c>
      <c r="B34" s="59"/>
      <c r="C34" s="60"/>
    </row>
    <row r="35" spans="1:3">
      <c r="A35" s="35" t="s">
        <v>30</v>
      </c>
      <c r="B35" s="36"/>
      <c r="C35" s="37"/>
    </row>
    <row r="36" spans="1:3" ht="15.6">
      <c r="A36" s="61" t="s">
        <v>31</v>
      </c>
      <c r="B36" s="62"/>
      <c r="C36" s="63" t="s">
        <v>32</v>
      </c>
    </row>
    <row r="37" spans="1:3">
      <c r="A37" s="31" t="s">
        <v>33</v>
      </c>
      <c r="B37" s="31"/>
      <c r="C37" s="42"/>
    </row>
    <row r="38" spans="1:3">
      <c r="A38" s="31" t="s">
        <v>34</v>
      </c>
      <c r="B38" s="31"/>
      <c r="C38" s="42"/>
    </row>
    <row r="39" spans="1:3">
      <c r="A39" s="31" t="s">
        <v>35</v>
      </c>
      <c r="B39" s="31"/>
      <c r="C39" s="42"/>
    </row>
    <row r="40" spans="1:3">
      <c r="A40" s="31" t="s">
        <v>36</v>
      </c>
      <c r="B40" s="31"/>
      <c r="C40" s="42" t="s">
        <v>37</v>
      </c>
    </row>
    <row r="41" spans="1:3">
      <c r="A41" s="31" t="s">
        <v>38</v>
      </c>
      <c r="B41" s="31"/>
      <c r="C41" s="42" t="s">
        <v>39</v>
      </c>
    </row>
    <row r="42" spans="1:3">
      <c r="A42" s="31" t="s">
        <v>40</v>
      </c>
      <c r="B42" s="31"/>
      <c r="C42" s="42" t="s">
        <v>50</v>
      </c>
    </row>
    <row r="43" spans="1:3">
      <c r="A43" s="31" t="s">
        <v>42</v>
      </c>
      <c r="B43" s="31"/>
      <c r="C43" s="42">
        <v>7802814741</v>
      </c>
    </row>
    <row r="44" spans="1:3">
      <c r="A44" s="64"/>
      <c r="B44" s="64"/>
      <c r="C44" s="45"/>
    </row>
  </sheetData>
  <mergeCells count="2">
    <mergeCell ref="A13:C13"/>
    <mergeCell ref="A29:C29"/>
  </mergeCells>
  <pageMargins left="0.51180555555555596" right="0.27500000000000002" top="1" bottom="1" header="0.5" footer="0.5"/>
  <pageSetup paperSize="9" scale="94" orientation="portrait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C52"/>
  <sheetViews>
    <sheetView topLeftCell="A48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190</v>
      </c>
    </row>
    <row r="11" spans="1:3">
      <c r="A11" s="49" t="s">
        <v>191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192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2486000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142337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112311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24860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60871</v>
      </c>
    </row>
    <row r="25" spans="1:3" ht="15.6">
      <c r="A25" s="56"/>
      <c r="B25" s="54"/>
      <c r="C25" s="55"/>
    </row>
    <row r="26" spans="1:3" ht="15.6">
      <c r="A26" s="56" t="s">
        <v>193</v>
      </c>
      <c r="B26" s="54">
        <v>1</v>
      </c>
      <c r="C26" s="55">
        <f>590+250</f>
        <v>840</v>
      </c>
    </row>
    <row r="27" spans="1:3" ht="15.6">
      <c r="A27" s="56"/>
      <c r="B27" s="54"/>
      <c r="C27" s="55"/>
    </row>
    <row r="28" spans="1:3" ht="15.6">
      <c r="A28" s="82" t="s">
        <v>66</v>
      </c>
      <c r="B28" s="83">
        <v>1</v>
      </c>
      <c r="C28" s="84">
        <v>42924</v>
      </c>
    </row>
    <row r="29" spans="1:3" ht="15.6">
      <c r="A29" s="85"/>
      <c r="B29" s="83"/>
      <c r="C29" s="86"/>
    </row>
    <row r="30" spans="1:3" ht="15.6">
      <c r="A30" s="22" t="s">
        <v>127</v>
      </c>
      <c r="B30" s="20">
        <v>1</v>
      </c>
      <c r="C30" s="25">
        <f>SUM(C16:C28)</f>
        <v>2870143</v>
      </c>
    </row>
    <row r="31" spans="1:3">
      <c r="A31" s="384" t="s">
        <v>24</v>
      </c>
      <c r="B31" s="385"/>
      <c r="C31" s="386"/>
    </row>
    <row r="32" spans="1:3" ht="15.6">
      <c r="A32" s="87" t="s">
        <v>25</v>
      </c>
      <c r="B32" s="88"/>
      <c r="C32" s="86"/>
    </row>
    <row r="33" spans="1:3">
      <c r="A33" s="375" t="s">
        <v>87</v>
      </c>
      <c r="B33" s="376"/>
      <c r="C33" s="377"/>
    </row>
    <row r="34" spans="1:3">
      <c r="A34" s="375" t="s">
        <v>194</v>
      </c>
      <c r="B34" s="376"/>
      <c r="C34" s="377"/>
    </row>
    <row r="35" spans="1:3">
      <c r="A35" s="65" t="s">
        <v>195</v>
      </c>
      <c r="B35" s="66"/>
      <c r="C35" s="67"/>
    </row>
    <row r="36" spans="1:3">
      <c r="A36" s="378" t="s">
        <v>88</v>
      </c>
      <c r="B36" s="379"/>
      <c r="C36" s="380"/>
    </row>
    <row r="37" spans="1:3">
      <c r="A37" s="68" t="s">
        <v>134</v>
      </c>
      <c r="B37" s="69"/>
      <c r="C37" s="70"/>
    </row>
    <row r="38" spans="1:3">
      <c r="A38" s="378" t="s">
        <v>135</v>
      </c>
      <c r="B38" s="379"/>
      <c r="C38" s="380"/>
    </row>
    <row r="39" spans="1:3">
      <c r="A39" s="32" t="s">
        <v>26</v>
      </c>
      <c r="B39" s="33"/>
      <c r="C39" s="34"/>
    </row>
    <row r="40" spans="1:3">
      <c r="A40" s="31" t="s">
        <v>27</v>
      </c>
      <c r="B40" s="30"/>
      <c r="C40" s="8"/>
    </row>
    <row r="41" spans="1:3">
      <c r="A41" s="31" t="s">
        <v>28</v>
      </c>
      <c r="B41" s="30"/>
      <c r="C41" s="8"/>
    </row>
    <row r="42" spans="1:3">
      <c r="A42" s="58" t="s">
        <v>29</v>
      </c>
      <c r="B42" s="59"/>
      <c r="C42" s="60"/>
    </row>
    <row r="43" spans="1:3">
      <c r="A43" s="35" t="s">
        <v>30</v>
      </c>
      <c r="B43" s="36"/>
      <c r="C43" s="37"/>
    </row>
    <row r="44" spans="1:3" ht="15.6">
      <c r="A44" s="61" t="s">
        <v>31</v>
      </c>
      <c r="B44" s="62"/>
      <c r="C44" s="63" t="s">
        <v>32</v>
      </c>
    </row>
    <row r="45" spans="1:3">
      <c r="A45" s="31" t="s">
        <v>33</v>
      </c>
      <c r="B45" s="31"/>
      <c r="C45" s="42"/>
    </row>
    <row r="46" spans="1:3">
      <c r="A46" s="31" t="s">
        <v>34</v>
      </c>
      <c r="B46" s="31"/>
      <c r="C46" s="42"/>
    </row>
    <row r="47" spans="1:3">
      <c r="A47" s="31" t="s">
        <v>35</v>
      </c>
      <c r="B47" s="31"/>
      <c r="C47" s="42"/>
    </row>
    <row r="48" spans="1:3">
      <c r="A48" s="31" t="s">
        <v>36</v>
      </c>
      <c r="B48" s="31"/>
      <c r="C48" s="42" t="s">
        <v>37</v>
      </c>
    </row>
    <row r="49" spans="1:3">
      <c r="A49" s="31" t="s">
        <v>38</v>
      </c>
      <c r="B49" s="31"/>
      <c r="C49" s="42" t="s">
        <v>39</v>
      </c>
    </row>
    <row r="50" spans="1:3">
      <c r="A50" s="31" t="s">
        <v>40</v>
      </c>
      <c r="B50" s="31"/>
      <c r="C50" s="42" t="s">
        <v>119</v>
      </c>
    </row>
    <row r="51" spans="1:3">
      <c r="A51" s="31" t="s">
        <v>42</v>
      </c>
      <c r="B51" s="31"/>
      <c r="C51" s="42">
        <v>9913155952</v>
      </c>
    </row>
    <row r="52" spans="1:3">
      <c r="A52" s="64"/>
      <c r="B52" s="64"/>
      <c r="C52" s="45"/>
    </row>
  </sheetData>
  <mergeCells count="6">
    <mergeCell ref="A38:C38"/>
    <mergeCell ref="A13:C13"/>
    <mergeCell ref="A31:C31"/>
    <mergeCell ref="A33:C33"/>
    <mergeCell ref="A34:C34"/>
    <mergeCell ref="A36:C36"/>
  </mergeCells>
  <pageMargins left="0.75" right="0.75" top="1" bottom="1" header="0.5" footer="0.5"/>
  <pageSetup paperSize="9" scale="83" orientation="portrait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C56"/>
  <sheetViews>
    <sheetView topLeftCell="A25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36.88671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196</v>
      </c>
      <c r="B11" s="11"/>
      <c r="C11" s="8"/>
    </row>
    <row r="12" spans="1:3" ht="15.6">
      <c r="A12" s="96" t="s">
        <v>197</v>
      </c>
      <c r="B12" s="11"/>
      <c r="C12" s="97" t="s">
        <v>198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199</v>
      </c>
      <c r="B15" s="20"/>
      <c r="C15" s="21"/>
    </row>
    <row r="16" spans="1:3" ht="15.6" hidden="1">
      <c r="A16" s="22" t="s">
        <v>112</v>
      </c>
      <c r="B16" s="23">
        <v>1</v>
      </c>
      <c r="C16" s="24">
        <v>1258041</v>
      </c>
    </row>
    <row r="17" spans="1:3" ht="15.6" hidden="1">
      <c r="A17" s="22" t="s">
        <v>97</v>
      </c>
      <c r="B17" s="23">
        <v>1</v>
      </c>
      <c r="C17" s="24">
        <f>C16*14%</f>
        <v>176125.74000000002</v>
      </c>
    </row>
    <row r="18" spans="1:3" ht="15.6" hidden="1">
      <c r="A18" s="22" t="s">
        <v>98</v>
      </c>
      <c r="B18" s="23">
        <v>1</v>
      </c>
      <c r="C18" s="24">
        <f>C16*14%</f>
        <v>176125.74000000002</v>
      </c>
    </row>
    <row r="19" spans="1:3" ht="15.6" hidden="1">
      <c r="A19" s="22" t="s">
        <v>99</v>
      </c>
      <c r="B19" s="23">
        <v>1</v>
      </c>
      <c r="C19" s="108">
        <f>C16*15%</f>
        <v>188706.15</v>
      </c>
    </row>
    <row r="20" spans="1:3" ht="15.6">
      <c r="A20" s="22" t="s">
        <v>100</v>
      </c>
      <c r="B20" s="23">
        <v>1</v>
      </c>
      <c r="C20" s="24">
        <v>1228000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12280</v>
      </c>
    </row>
    <row r="23" spans="1:3" ht="15.6">
      <c r="A23" s="22"/>
      <c r="B23" s="23"/>
      <c r="C23" s="25"/>
    </row>
    <row r="24" spans="1:3" ht="15.6">
      <c r="A24" s="26" t="s">
        <v>200</v>
      </c>
      <c r="B24" s="20">
        <v>1</v>
      </c>
      <c r="C24" s="21">
        <v>54664</v>
      </c>
    </row>
    <row r="25" spans="1:3" ht="15.6">
      <c r="A25" s="26"/>
      <c r="B25" s="20"/>
      <c r="C25" s="21"/>
    </row>
    <row r="26" spans="1:3" ht="15.6">
      <c r="A26" s="26" t="s">
        <v>125</v>
      </c>
      <c r="B26" s="20">
        <v>1</v>
      </c>
      <c r="C26" s="21">
        <v>54922</v>
      </c>
    </row>
    <row r="27" spans="1:3" ht="15.6">
      <c r="A27" s="26"/>
      <c r="B27" s="20"/>
      <c r="C27" s="21"/>
    </row>
    <row r="28" spans="1:3" ht="15.6">
      <c r="A28" s="26" t="s">
        <v>126</v>
      </c>
      <c r="B28" s="20">
        <v>1</v>
      </c>
      <c r="C28" s="21">
        <v>23315</v>
      </c>
    </row>
    <row r="29" spans="1:3" ht="15.6">
      <c r="A29" s="26"/>
      <c r="B29" s="20"/>
      <c r="C29" s="21"/>
    </row>
    <row r="30" spans="1:3" ht="15.6">
      <c r="A30" s="26" t="s">
        <v>106</v>
      </c>
      <c r="B30" s="20">
        <v>1</v>
      </c>
      <c r="C30" s="21">
        <v>17053</v>
      </c>
    </row>
    <row r="31" spans="1:3" ht="15.6">
      <c r="A31" s="26"/>
      <c r="B31" s="20"/>
      <c r="C31" s="21"/>
    </row>
    <row r="32" spans="1:3" ht="15.6">
      <c r="A32" s="27" t="s">
        <v>127</v>
      </c>
      <c r="B32" s="20">
        <v>1</v>
      </c>
      <c r="C32" s="21">
        <f>SUM(C20:C31)</f>
        <v>1390234</v>
      </c>
    </row>
    <row r="33" spans="1:3">
      <c r="A33" s="72" t="s">
        <v>67</v>
      </c>
      <c r="B33" s="30"/>
      <c r="C33" s="8"/>
    </row>
    <row r="34" spans="1:3">
      <c r="A34" s="77" t="s">
        <v>68</v>
      </c>
      <c r="B34" s="30"/>
      <c r="C34" s="8"/>
    </row>
    <row r="35" spans="1:3">
      <c r="A35" s="77" t="s">
        <v>70</v>
      </c>
      <c r="B35" s="30"/>
      <c r="C35" s="8"/>
    </row>
    <row r="36" spans="1:3" ht="24">
      <c r="A36" s="73" t="s">
        <v>201</v>
      </c>
      <c r="B36" s="11"/>
      <c r="C36" s="9"/>
    </row>
    <row r="37" spans="1:3">
      <c r="A37" s="381" t="s">
        <v>70</v>
      </c>
      <c r="B37" s="382"/>
      <c r="C37" s="383"/>
    </row>
    <row r="38" spans="1:3" ht="15.6">
      <c r="A38" s="301" t="s">
        <v>71</v>
      </c>
      <c r="B38" s="302"/>
      <c r="C38" s="303"/>
    </row>
    <row r="39" spans="1:3">
      <c r="A39" s="29" t="s">
        <v>72</v>
      </c>
      <c r="B39" s="30"/>
      <c r="C39" s="8"/>
    </row>
    <row r="40" spans="1:3">
      <c r="A40" s="29" t="s">
        <v>73</v>
      </c>
      <c r="B40" s="30"/>
      <c r="C40" s="8"/>
    </row>
    <row r="41" spans="1:3">
      <c r="A41" s="31" t="s">
        <v>74</v>
      </c>
      <c r="B41" s="30"/>
      <c r="C41" s="8"/>
    </row>
    <row r="42" spans="1:3">
      <c r="A42" s="31" t="s">
        <v>75</v>
      </c>
      <c r="B42" s="30"/>
      <c r="C42" s="8"/>
    </row>
    <row r="43" spans="1:3">
      <c r="A43" s="31" t="s">
        <v>76</v>
      </c>
      <c r="B43" s="30"/>
      <c r="C43" s="8"/>
    </row>
    <row r="44" spans="1:3">
      <c r="A44" s="32" t="s">
        <v>26</v>
      </c>
      <c r="B44" s="33"/>
      <c r="C44" s="34"/>
    </row>
    <row r="45" spans="1:3">
      <c r="A45" s="31" t="s">
        <v>77</v>
      </c>
      <c r="B45" s="30"/>
      <c r="C45" s="8"/>
    </row>
    <row r="46" spans="1:3">
      <c r="A46" s="35" t="s">
        <v>30</v>
      </c>
      <c r="B46" s="36"/>
      <c r="C46" s="37"/>
    </row>
    <row r="47" spans="1:3">
      <c r="A47" s="32" t="s">
        <v>78</v>
      </c>
      <c r="B47" s="36"/>
      <c r="C47" s="37"/>
    </row>
    <row r="48" spans="1:3">
      <c r="A48" s="38" t="s">
        <v>109</v>
      </c>
      <c r="B48" s="36"/>
      <c r="C48" s="37"/>
    </row>
    <row r="49" spans="1:3">
      <c r="A49" s="39" t="s">
        <v>110</v>
      </c>
      <c r="B49" s="36"/>
      <c r="C49" s="37"/>
    </row>
    <row r="50" spans="1:3">
      <c r="A50" s="39" t="s">
        <v>111</v>
      </c>
      <c r="B50" s="36" t="s">
        <v>112</v>
      </c>
      <c r="C50" s="37"/>
    </row>
    <row r="51" spans="1:3">
      <c r="A51" s="40" t="s">
        <v>113</v>
      </c>
      <c r="B51" s="36"/>
      <c r="C51" s="37"/>
    </row>
    <row r="52" spans="1:3" ht="15.6">
      <c r="A52" s="41" t="s">
        <v>114</v>
      </c>
      <c r="B52" s="11"/>
      <c r="C52" s="7" t="s">
        <v>32</v>
      </c>
    </row>
    <row r="53" spans="1:3" ht="15.6">
      <c r="A53" s="41" t="s">
        <v>115</v>
      </c>
      <c r="B53" s="11"/>
      <c r="C53" s="42" t="s">
        <v>37</v>
      </c>
    </row>
    <row r="54" spans="1:3" ht="15.6">
      <c r="A54" s="41" t="s">
        <v>116</v>
      </c>
      <c r="B54" s="11"/>
      <c r="C54" s="42" t="s">
        <v>117</v>
      </c>
    </row>
    <row r="55" spans="1:3" ht="15.6">
      <c r="A55" s="41" t="s">
        <v>118</v>
      </c>
      <c r="B55" s="11"/>
      <c r="C55" s="42" t="s">
        <v>119</v>
      </c>
    </row>
    <row r="56" spans="1:3">
      <c r="A56" s="43" t="s">
        <v>120</v>
      </c>
      <c r="B56" s="44"/>
      <c r="C56" s="45">
        <v>9913155952</v>
      </c>
    </row>
  </sheetData>
  <mergeCells count="2">
    <mergeCell ref="A13:C13"/>
    <mergeCell ref="A37:C37"/>
  </mergeCells>
  <pageMargins left="0.75" right="0.75" top="1" bottom="1" header="0.5" footer="0.5"/>
  <pageSetup paperSize="9" scale="80" orientation="portrait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pageSetUpPr fitToPage="1"/>
  </sheetPr>
  <dimension ref="A1:C53"/>
  <sheetViews>
    <sheetView workbookViewId="0">
      <selection activeCell="A15" sqref="A15"/>
    </sheetView>
  </sheetViews>
  <sheetFormatPr defaultColWidth="9.109375" defaultRowHeight="14.4"/>
  <cols>
    <col min="1" max="1" width="58.109375" customWidth="1"/>
    <col min="2" max="2" width="12.5546875" customWidth="1"/>
    <col min="3" max="3" width="36.88671875" customWidth="1"/>
  </cols>
  <sheetData>
    <row r="1" spans="1:3">
      <c r="A1" s="62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202</v>
      </c>
      <c r="B11" s="11"/>
      <c r="C11" s="8"/>
    </row>
    <row r="12" spans="1:3" ht="15.6">
      <c r="A12" s="96" t="s">
        <v>203</v>
      </c>
      <c r="B12" s="11"/>
      <c r="C12" s="97" t="s">
        <v>198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204</v>
      </c>
      <c r="B15" s="20"/>
      <c r="C15" s="21"/>
    </row>
    <row r="16" spans="1:3" ht="15.6">
      <c r="A16" s="22" t="s">
        <v>100</v>
      </c>
      <c r="B16" s="23">
        <v>1</v>
      </c>
      <c r="C16" s="24">
        <v>4127000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41270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169870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166420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110078</v>
      </c>
    </row>
    <row r="25" spans="1:3" ht="16.95" customHeight="1">
      <c r="A25" s="26"/>
      <c r="B25" s="20"/>
      <c r="C25" s="21"/>
    </row>
    <row r="26" spans="1:3" ht="15.6">
      <c r="A26" s="26" t="s">
        <v>205</v>
      </c>
      <c r="B26" s="20">
        <v>1</v>
      </c>
      <c r="C26" s="21">
        <f>5990+1790+5090+22990+6755+5541+2190</f>
        <v>50346</v>
      </c>
    </row>
    <row r="27" spans="1:3" ht="15.6">
      <c r="A27" s="26"/>
      <c r="B27" s="20"/>
      <c r="C27" s="21"/>
    </row>
    <row r="28" spans="1:3" ht="15.6">
      <c r="A28" s="27" t="s">
        <v>127</v>
      </c>
      <c r="B28" s="20">
        <v>1</v>
      </c>
      <c r="C28" s="21">
        <f>SUM(C16:C27)</f>
        <v>4664984</v>
      </c>
    </row>
    <row r="29" spans="1:3">
      <c r="A29" s="72" t="s">
        <v>67</v>
      </c>
      <c r="B29" s="30"/>
      <c r="C29" s="8"/>
    </row>
    <row r="30" spans="1:3">
      <c r="A30" s="77" t="s">
        <v>68</v>
      </c>
      <c r="B30" s="30"/>
      <c r="C30" s="8"/>
    </row>
    <row r="31" spans="1:3">
      <c r="A31" s="77" t="s">
        <v>70</v>
      </c>
      <c r="B31" s="30"/>
      <c r="C31" s="8"/>
    </row>
    <row r="32" spans="1:3" ht="24">
      <c r="A32" s="73" t="s">
        <v>201</v>
      </c>
      <c r="B32" s="11"/>
      <c r="C32" s="9"/>
    </row>
    <row r="33" spans="1:3" ht="24" customHeight="1">
      <c r="A33" s="405" t="s">
        <v>206</v>
      </c>
      <c r="B33" s="406"/>
      <c r="C33" s="407"/>
    </row>
    <row r="34" spans="1:3">
      <c r="A34" s="381" t="s">
        <v>70</v>
      </c>
      <c r="B34" s="382"/>
      <c r="C34" s="383"/>
    </row>
    <row r="35" spans="1:3" ht="15.6">
      <c r="A35" s="301" t="s">
        <v>71</v>
      </c>
      <c r="B35" s="302"/>
      <c r="C35" s="303"/>
    </row>
    <row r="36" spans="1:3">
      <c r="A36" s="29" t="s">
        <v>72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9913155952</v>
      </c>
    </row>
  </sheetData>
  <mergeCells count="3">
    <mergeCell ref="A13:C13"/>
    <mergeCell ref="A33:C33"/>
    <mergeCell ref="A34:C34"/>
  </mergeCells>
  <pageMargins left="0.75" right="0.75" top="1" bottom="1" header="0.5" footer="0.5"/>
  <pageSetup paperSize="9" scale="80" orientation="portrait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C49"/>
  <sheetViews>
    <sheetView topLeftCell="A11"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207</v>
      </c>
    </row>
    <row r="11" spans="1:3">
      <c r="A11" s="49" t="s">
        <v>208</v>
      </c>
      <c r="B11" s="5"/>
      <c r="C11" s="8"/>
    </row>
    <row r="12" spans="1:3">
      <c r="A12" s="49" t="s">
        <v>209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210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1950000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82904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119888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19500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36258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29470</v>
      </c>
    </row>
    <row r="27" spans="1:3" ht="15.6">
      <c r="A27" s="22" t="s">
        <v>127</v>
      </c>
      <c r="B27" s="20">
        <v>1</v>
      </c>
      <c r="C27" s="25">
        <f>SUM(C16:C26)</f>
        <v>2238020</v>
      </c>
    </row>
    <row r="28" spans="1:3">
      <c r="A28" s="384" t="s">
        <v>24</v>
      </c>
      <c r="B28" s="385"/>
      <c r="C28" s="386"/>
    </row>
    <row r="29" spans="1:3" ht="15.6">
      <c r="A29" s="87" t="s">
        <v>25</v>
      </c>
      <c r="B29" s="88"/>
      <c r="C29" s="86"/>
    </row>
    <row r="30" spans="1:3">
      <c r="A30" s="375" t="s">
        <v>87</v>
      </c>
      <c r="B30" s="376"/>
      <c r="C30" s="377"/>
    </row>
    <row r="31" spans="1:3">
      <c r="A31" s="375" t="s">
        <v>194</v>
      </c>
      <c r="B31" s="376"/>
      <c r="C31" s="377"/>
    </row>
    <row r="32" spans="1:3">
      <c r="A32" s="65" t="s">
        <v>195</v>
      </c>
      <c r="B32" s="66"/>
      <c r="C32" s="67"/>
    </row>
    <row r="33" spans="1:3">
      <c r="A33" s="378" t="s">
        <v>88</v>
      </c>
      <c r="B33" s="379"/>
      <c r="C33" s="380"/>
    </row>
    <row r="34" spans="1:3">
      <c r="A34" s="68" t="s">
        <v>134</v>
      </c>
      <c r="B34" s="69"/>
      <c r="C34" s="70"/>
    </row>
    <row r="35" spans="1:3">
      <c r="A35" s="378" t="s">
        <v>135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6">
    <mergeCell ref="A35:C35"/>
    <mergeCell ref="A13:C13"/>
    <mergeCell ref="A28:C28"/>
    <mergeCell ref="A30:C30"/>
    <mergeCell ref="A31:C31"/>
    <mergeCell ref="A33:C33"/>
  </mergeCells>
  <pageMargins left="0.75" right="0.75" top="1" bottom="1" header="0.5" footer="0.5"/>
  <pageSetup paperSize="9" scale="86" orientation="portrait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pageSetUpPr fitToPage="1"/>
  </sheetPr>
  <dimension ref="A1:C47"/>
  <sheetViews>
    <sheetView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211</v>
      </c>
    </row>
    <row r="11" spans="1:3">
      <c r="A11" s="49" t="s">
        <v>212</v>
      </c>
      <c r="B11" s="5"/>
      <c r="C11" s="8"/>
    </row>
    <row r="12" spans="1:3">
      <c r="A12" s="49" t="s">
        <v>213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214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2481000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107948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146132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24810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60749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42924</v>
      </c>
    </row>
    <row r="27" spans="1:3" ht="15.6">
      <c r="A27" s="22" t="s">
        <v>127</v>
      </c>
      <c r="B27" s="20">
        <v>1</v>
      </c>
      <c r="C27" s="25">
        <f>SUM(C16:C26)</f>
        <v>2863563</v>
      </c>
    </row>
    <row r="28" spans="1:3">
      <c r="A28" s="384" t="s">
        <v>24</v>
      </c>
      <c r="B28" s="385"/>
      <c r="C28" s="386"/>
    </row>
    <row r="29" spans="1:3" ht="15.6">
      <c r="A29" s="87" t="s">
        <v>25</v>
      </c>
      <c r="B29" s="88"/>
      <c r="C29" s="86"/>
    </row>
    <row r="30" spans="1:3">
      <c r="A30" s="375" t="s">
        <v>87</v>
      </c>
      <c r="B30" s="376"/>
      <c r="C30" s="377"/>
    </row>
    <row r="31" spans="1:3">
      <c r="A31" s="378" t="s">
        <v>88</v>
      </c>
      <c r="B31" s="379"/>
      <c r="C31" s="380"/>
    </row>
    <row r="32" spans="1:3">
      <c r="A32" s="68" t="s">
        <v>134</v>
      </c>
      <c r="B32" s="69"/>
      <c r="C32" s="70"/>
    </row>
    <row r="33" spans="1:3">
      <c r="A33" s="378" t="s">
        <v>135</v>
      </c>
      <c r="B33" s="379"/>
      <c r="C33" s="380"/>
    </row>
    <row r="34" spans="1:3">
      <c r="A34" s="32" t="s">
        <v>26</v>
      </c>
      <c r="B34" s="33"/>
      <c r="C34" s="34"/>
    </row>
    <row r="35" spans="1:3">
      <c r="A35" s="31" t="s">
        <v>27</v>
      </c>
      <c r="B35" s="30"/>
      <c r="C35" s="8"/>
    </row>
    <row r="36" spans="1:3">
      <c r="A36" s="31" t="s">
        <v>28</v>
      </c>
      <c r="B36" s="30"/>
      <c r="C36" s="8"/>
    </row>
    <row r="37" spans="1:3">
      <c r="A37" s="58" t="s">
        <v>29</v>
      </c>
      <c r="B37" s="59"/>
      <c r="C37" s="60"/>
    </row>
    <row r="38" spans="1:3">
      <c r="A38" s="35" t="s">
        <v>30</v>
      </c>
      <c r="B38" s="36"/>
      <c r="C38" s="37"/>
    </row>
    <row r="39" spans="1:3" ht="15.6">
      <c r="A39" s="61" t="s">
        <v>31</v>
      </c>
      <c r="B39" s="62"/>
      <c r="C39" s="63" t="s">
        <v>32</v>
      </c>
    </row>
    <row r="40" spans="1:3">
      <c r="A40" s="31" t="s">
        <v>33</v>
      </c>
      <c r="B40" s="31"/>
      <c r="C40" s="42"/>
    </row>
    <row r="41" spans="1:3">
      <c r="A41" s="31" t="s">
        <v>34</v>
      </c>
      <c r="B41" s="31"/>
      <c r="C41" s="42"/>
    </row>
    <row r="42" spans="1:3">
      <c r="A42" s="31" t="s">
        <v>35</v>
      </c>
      <c r="B42" s="31"/>
      <c r="C42" s="42"/>
    </row>
    <row r="43" spans="1:3">
      <c r="A43" s="31" t="s">
        <v>36</v>
      </c>
      <c r="B43" s="31"/>
      <c r="C43" s="42" t="s">
        <v>37</v>
      </c>
    </row>
    <row r="44" spans="1:3">
      <c r="A44" s="31" t="s">
        <v>38</v>
      </c>
      <c r="B44" s="31"/>
      <c r="C44" s="42" t="s">
        <v>39</v>
      </c>
    </row>
    <row r="45" spans="1:3">
      <c r="A45" s="31" t="s">
        <v>40</v>
      </c>
      <c r="B45" s="31"/>
      <c r="C45" s="42" t="s">
        <v>119</v>
      </c>
    </row>
    <row r="46" spans="1:3">
      <c r="A46" s="31" t="s">
        <v>42</v>
      </c>
      <c r="B46" s="31"/>
      <c r="C46" s="42">
        <v>9913155952</v>
      </c>
    </row>
    <row r="47" spans="1:3">
      <c r="A47" s="64"/>
      <c r="B47" s="64"/>
      <c r="C47" s="45"/>
    </row>
  </sheetData>
  <mergeCells count="5">
    <mergeCell ref="A13:C13"/>
    <mergeCell ref="A28:C28"/>
    <mergeCell ref="A30:C30"/>
    <mergeCell ref="A31:C31"/>
    <mergeCell ref="A33:C33"/>
  </mergeCells>
  <pageMargins left="0.75" right="0.75" top="1" bottom="1" header="0.5" footer="0.5"/>
  <pageSetup paperSize="9" scale="86" orientation="portrait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pageSetUpPr fitToPage="1"/>
  </sheetPr>
  <dimension ref="A1:C49"/>
  <sheetViews>
    <sheetView topLeftCell="A29" zoomScale="85" zoomScaleNormal="85" workbookViewId="0">
      <selection activeCell="C1" sqref="A1:C4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211</v>
      </c>
    </row>
    <row r="11" spans="1:3">
      <c r="A11" s="49" t="s">
        <v>215</v>
      </c>
      <c r="B11" s="5"/>
      <c r="C11" s="8"/>
    </row>
    <row r="12" spans="1:3">
      <c r="A12" s="49" t="s">
        <v>216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217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167286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99500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6.05" customHeight="1">
      <c r="A23" s="56"/>
      <c r="B23" s="54"/>
      <c r="C23" s="55"/>
    </row>
    <row r="24" spans="1:3" ht="16.05" customHeight="1">
      <c r="A24" s="56" t="s">
        <v>218</v>
      </c>
      <c r="B24" s="54">
        <v>1</v>
      </c>
      <c r="C24" s="55">
        <v>9000</v>
      </c>
    </row>
    <row r="25" spans="1:3" ht="16.05" customHeight="1">
      <c r="A25" s="56"/>
      <c r="B25" s="54"/>
      <c r="C25" s="55"/>
    </row>
    <row r="26" spans="1:3" ht="16.05" customHeight="1">
      <c r="A26" s="56" t="s">
        <v>219</v>
      </c>
      <c r="B26" s="54">
        <v>1</v>
      </c>
      <c r="C26" s="55">
        <v>5500</v>
      </c>
    </row>
    <row r="27" spans="1:3" ht="15.6">
      <c r="A27" s="56"/>
      <c r="B27" s="54"/>
      <c r="C27" s="55"/>
    </row>
    <row r="28" spans="1:3" ht="15.6">
      <c r="A28" s="82" t="s">
        <v>66</v>
      </c>
      <c r="B28" s="83">
        <v>1</v>
      </c>
      <c r="C28" s="84">
        <v>29061</v>
      </c>
    </row>
    <row r="29" spans="1:3" ht="15.6">
      <c r="A29" s="22" t="s">
        <v>127</v>
      </c>
      <c r="B29" s="20">
        <v>1</v>
      </c>
      <c r="C29" s="25">
        <f>SUM(C16:C28)</f>
        <v>2334387</v>
      </c>
    </row>
    <row r="30" spans="1:3">
      <c r="A30" s="384" t="s">
        <v>24</v>
      </c>
      <c r="B30" s="385"/>
      <c r="C30" s="386"/>
    </row>
    <row r="31" spans="1:3">
      <c r="A31" s="375" t="s">
        <v>220</v>
      </c>
      <c r="B31" s="376"/>
      <c r="C31" s="377"/>
    </row>
    <row r="32" spans="1:3">
      <c r="A32" s="65" t="s">
        <v>221</v>
      </c>
      <c r="B32" s="66"/>
      <c r="C32" s="67"/>
    </row>
    <row r="33" spans="1:3">
      <c r="A33" s="375" t="s">
        <v>87</v>
      </c>
      <c r="B33" s="376"/>
      <c r="C33" s="377"/>
    </row>
    <row r="34" spans="1:3">
      <c r="A34" s="378" t="s">
        <v>88</v>
      </c>
      <c r="B34" s="379"/>
      <c r="C34" s="380"/>
    </row>
    <row r="35" spans="1:3">
      <c r="A35" s="378" t="s">
        <v>222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6">
    <mergeCell ref="A35:C35"/>
    <mergeCell ref="A13:C13"/>
    <mergeCell ref="A30:C30"/>
    <mergeCell ref="A31:C31"/>
    <mergeCell ref="A33:C33"/>
    <mergeCell ref="A34:C34"/>
  </mergeCells>
  <pageMargins left="0.75" right="0.75" top="1" bottom="1" header="0.5" footer="0.5"/>
  <pageSetup paperSize="9" scale="86" orientation="portrait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pageSetUpPr fitToPage="1"/>
  </sheetPr>
  <dimension ref="A1:C49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  <col min="5" max="5" width="9.5546875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211</v>
      </c>
    </row>
    <row r="11" spans="1:3">
      <c r="A11" s="49" t="s">
        <v>215</v>
      </c>
      <c r="B11" s="5"/>
      <c r="C11" s="8"/>
    </row>
    <row r="12" spans="1:3">
      <c r="A12" s="49" t="s">
        <v>216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223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9660000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1629759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321060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96600</v>
      </c>
    </row>
    <row r="23" spans="1:3" ht="15.6">
      <c r="A23" s="56"/>
      <c r="B23" s="54"/>
      <c r="C23" s="55"/>
    </row>
    <row r="24" spans="1:3" ht="15.6">
      <c r="A24" s="56" t="s">
        <v>218</v>
      </c>
      <c r="B24" s="54">
        <v>1</v>
      </c>
      <c r="C24" s="55">
        <v>9000</v>
      </c>
    </row>
    <row r="25" spans="1:3" ht="15.6">
      <c r="A25" s="56"/>
      <c r="B25" s="54"/>
      <c r="C25" s="55"/>
    </row>
    <row r="26" spans="1:3" ht="15.6">
      <c r="A26" s="56" t="s">
        <v>219</v>
      </c>
      <c r="B26" s="54">
        <v>1</v>
      </c>
      <c r="C26" s="55">
        <v>5500</v>
      </c>
    </row>
    <row r="27" spans="1:3" ht="15.6">
      <c r="A27" s="56"/>
      <c r="B27" s="54"/>
      <c r="C27" s="55"/>
    </row>
    <row r="28" spans="1:3" ht="15.6">
      <c r="A28" s="82" t="s">
        <v>66</v>
      </c>
      <c r="B28" s="83">
        <v>1</v>
      </c>
      <c r="C28" s="84">
        <v>207238</v>
      </c>
    </row>
    <row r="29" spans="1:3" ht="15.6">
      <c r="A29" s="22" t="s">
        <v>127</v>
      </c>
      <c r="B29" s="20">
        <v>1</v>
      </c>
      <c r="C29" s="25">
        <f>SUM(C16:C28)</f>
        <v>11929157</v>
      </c>
    </row>
    <row r="30" spans="1:3">
      <c r="A30" s="384" t="s">
        <v>24</v>
      </c>
      <c r="B30" s="385"/>
      <c r="C30" s="386"/>
    </row>
    <row r="31" spans="1:3">
      <c r="A31" s="375" t="s">
        <v>220</v>
      </c>
      <c r="B31" s="376"/>
      <c r="C31" s="377"/>
    </row>
    <row r="32" spans="1:3">
      <c r="A32" s="65" t="s">
        <v>221</v>
      </c>
      <c r="B32" s="66"/>
      <c r="C32" s="67"/>
    </row>
    <row r="33" spans="1:3">
      <c r="A33" s="375" t="s">
        <v>87</v>
      </c>
      <c r="B33" s="376"/>
      <c r="C33" s="377"/>
    </row>
    <row r="34" spans="1:3">
      <c r="A34" s="378" t="s">
        <v>88</v>
      </c>
      <c r="B34" s="379"/>
      <c r="C34" s="380"/>
    </row>
    <row r="35" spans="1:3">
      <c r="A35" s="378" t="s">
        <v>222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6">
    <mergeCell ref="A35:C35"/>
    <mergeCell ref="A13:C13"/>
    <mergeCell ref="A30:C30"/>
    <mergeCell ref="A31:C31"/>
    <mergeCell ref="A33:C33"/>
    <mergeCell ref="A34:C34"/>
  </mergeCells>
  <pageMargins left="0.75" right="0.75" top="1" bottom="1" header="0.5" footer="0.5"/>
  <pageSetup paperSize="9" scale="86" orientation="portrait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pageSetUpPr fitToPage="1"/>
  </sheetPr>
  <dimension ref="A1:C46"/>
  <sheetViews>
    <sheetView workbookViewId="0">
      <selection activeCell="A15" sqref="A15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224</v>
      </c>
    </row>
    <row r="11" spans="1:3">
      <c r="A11" s="49" t="s">
        <v>225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15.6">
      <c r="A15" s="51" t="s">
        <v>226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4530000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194920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168108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45300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126738</v>
      </c>
    </row>
    <row r="25" spans="1:3" ht="15.6">
      <c r="A25" s="22" t="s">
        <v>127</v>
      </c>
      <c r="B25" s="20">
        <v>1</v>
      </c>
      <c r="C25" s="25">
        <f>SUM(C16:C24)</f>
        <v>5065066</v>
      </c>
    </row>
    <row r="26" spans="1:3">
      <c r="A26" s="384" t="s">
        <v>24</v>
      </c>
      <c r="B26" s="385"/>
      <c r="C26" s="386"/>
    </row>
    <row r="27" spans="1:3">
      <c r="A27" s="375" t="s">
        <v>220</v>
      </c>
      <c r="B27" s="376"/>
      <c r="C27" s="377"/>
    </row>
    <row r="28" spans="1:3">
      <c r="A28" s="65" t="s">
        <v>221</v>
      </c>
      <c r="B28" s="66"/>
      <c r="C28" s="67"/>
    </row>
    <row r="29" spans="1:3">
      <c r="A29" s="375" t="s">
        <v>87</v>
      </c>
      <c r="B29" s="376"/>
      <c r="C29" s="377"/>
    </row>
    <row r="30" spans="1:3">
      <c r="A30" s="378" t="s">
        <v>88</v>
      </c>
      <c r="B30" s="379"/>
      <c r="C30" s="380"/>
    </row>
    <row r="31" spans="1:3">
      <c r="A31" s="378" t="s">
        <v>222</v>
      </c>
      <c r="B31" s="379"/>
      <c r="C31" s="380"/>
    </row>
    <row r="32" spans="1:3">
      <c r="A32" s="32" t="s">
        <v>26</v>
      </c>
      <c r="B32" s="33"/>
      <c r="C32" s="34"/>
    </row>
    <row r="33" spans="1:3">
      <c r="A33" s="31" t="s">
        <v>27</v>
      </c>
      <c r="B33" s="30"/>
      <c r="C33" s="8"/>
    </row>
    <row r="34" spans="1:3">
      <c r="A34" s="31" t="s">
        <v>28</v>
      </c>
      <c r="B34" s="30"/>
      <c r="C34" s="8"/>
    </row>
    <row r="35" spans="1:3">
      <c r="A35" s="58" t="s">
        <v>29</v>
      </c>
      <c r="B35" s="59"/>
      <c r="C35" s="60"/>
    </row>
    <row r="36" spans="1:3">
      <c r="A36" s="35" t="s">
        <v>30</v>
      </c>
      <c r="B36" s="36"/>
      <c r="C36" s="37"/>
    </row>
    <row r="37" spans="1:3" ht="15.6">
      <c r="A37" s="61" t="s">
        <v>31</v>
      </c>
      <c r="B37" s="62"/>
      <c r="C37" s="63" t="s">
        <v>32</v>
      </c>
    </row>
    <row r="38" spans="1:3">
      <c r="A38" s="31" t="s">
        <v>33</v>
      </c>
      <c r="B38" s="31"/>
      <c r="C38" s="42"/>
    </row>
    <row r="39" spans="1:3">
      <c r="A39" s="31" t="s">
        <v>34</v>
      </c>
      <c r="B39" s="31"/>
      <c r="C39" s="42"/>
    </row>
    <row r="40" spans="1:3">
      <c r="A40" s="31" t="s">
        <v>35</v>
      </c>
      <c r="B40" s="31"/>
      <c r="C40" s="42"/>
    </row>
    <row r="41" spans="1:3">
      <c r="A41" s="31" t="s">
        <v>36</v>
      </c>
      <c r="B41" s="31"/>
      <c r="C41" s="42" t="s">
        <v>37</v>
      </c>
    </row>
    <row r="42" spans="1:3">
      <c r="A42" s="31" t="s">
        <v>38</v>
      </c>
      <c r="B42" s="31"/>
      <c r="C42" s="42" t="s">
        <v>39</v>
      </c>
    </row>
    <row r="43" spans="1:3">
      <c r="A43" s="31" t="s">
        <v>40</v>
      </c>
      <c r="B43" s="31"/>
      <c r="C43" s="42" t="s">
        <v>119</v>
      </c>
    </row>
    <row r="44" spans="1:3">
      <c r="A44" s="31" t="s">
        <v>42</v>
      </c>
      <c r="B44" s="31"/>
      <c r="C44" s="42">
        <v>9913155952</v>
      </c>
    </row>
    <row r="45" spans="1:3">
      <c r="A45" s="64"/>
      <c r="B45" s="64"/>
      <c r="C45" s="45"/>
    </row>
    <row r="46" spans="1:3">
      <c r="C46" s="45"/>
    </row>
  </sheetData>
  <mergeCells count="6">
    <mergeCell ref="A31:C31"/>
    <mergeCell ref="A13:C13"/>
    <mergeCell ref="A26:C26"/>
    <mergeCell ref="A27:C27"/>
    <mergeCell ref="A29:C29"/>
    <mergeCell ref="A30:C30"/>
  </mergeCells>
  <pageMargins left="0.75" right="0.75" top="1" bottom="1" header="0.5" footer="0.5"/>
  <pageSetup paperSize="9" scale="86" orientation="portrait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pageSetUpPr fitToPage="1"/>
  </sheetPr>
  <dimension ref="A1:C46"/>
  <sheetViews>
    <sheetView topLeftCell="A15"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224</v>
      </c>
    </row>
    <row r="11" spans="1:3">
      <c r="A11" s="49" t="s">
        <v>227</v>
      </c>
      <c r="B11" s="5"/>
      <c r="C11" s="8"/>
    </row>
    <row r="12" spans="1:3">
      <c r="A12" s="49" t="s">
        <v>209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228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2683000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228997</v>
      </c>
    </row>
    <row r="19" spans="1:3" ht="15.6">
      <c r="A19" s="56"/>
      <c r="B19" s="54"/>
      <c r="C19" s="55"/>
    </row>
    <row r="20" spans="1:3" ht="15.6">
      <c r="A20" s="56" t="s">
        <v>125</v>
      </c>
      <c r="B20" s="54">
        <v>1</v>
      </c>
      <c r="C20" s="55">
        <v>155285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26830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65693</v>
      </c>
    </row>
    <row r="25" spans="1:3" ht="15.6">
      <c r="A25" s="56"/>
      <c r="B25" s="54"/>
      <c r="C25" s="55"/>
    </row>
    <row r="26" spans="1:3" ht="15.6">
      <c r="A26" s="22" t="s">
        <v>127</v>
      </c>
      <c r="B26" s="20">
        <v>1</v>
      </c>
      <c r="C26" s="25">
        <f>SUM(C16:C25)</f>
        <v>3159805</v>
      </c>
    </row>
    <row r="27" spans="1:3">
      <c r="A27" s="384" t="s">
        <v>24</v>
      </c>
      <c r="B27" s="385"/>
      <c r="C27" s="386"/>
    </row>
    <row r="28" spans="1:3">
      <c r="A28" s="408" t="s">
        <v>229</v>
      </c>
      <c r="B28" s="409"/>
      <c r="C28" s="410"/>
    </row>
    <row r="29" spans="1:3" ht="15.6">
      <c r="A29" s="87" t="s">
        <v>25</v>
      </c>
      <c r="B29" s="88"/>
      <c r="C29" s="86"/>
    </row>
    <row r="30" spans="1:3">
      <c r="A30" s="375" t="s">
        <v>87</v>
      </c>
      <c r="B30" s="376"/>
      <c r="C30" s="377"/>
    </row>
    <row r="31" spans="1:3">
      <c r="A31" s="378" t="s">
        <v>230</v>
      </c>
      <c r="B31" s="379"/>
      <c r="C31" s="380"/>
    </row>
    <row r="32" spans="1:3">
      <c r="A32" s="68" t="s">
        <v>134</v>
      </c>
      <c r="B32" s="69"/>
      <c r="C32" s="70"/>
    </row>
    <row r="33" spans="1:3">
      <c r="A33" s="32" t="s">
        <v>26</v>
      </c>
      <c r="B33" s="33"/>
      <c r="C33" s="34"/>
    </row>
    <row r="34" spans="1:3">
      <c r="A34" s="31" t="s">
        <v>27</v>
      </c>
      <c r="B34" s="30"/>
      <c r="C34" s="8"/>
    </row>
    <row r="35" spans="1:3">
      <c r="A35" s="31" t="s">
        <v>28</v>
      </c>
      <c r="B35" s="30"/>
      <c r="C35" s="8"/>
    </row>
    <row r="36" spans="1:3">
      <c r="A36" s="58" t="s">
        <v>29</v>
      </c>
      <c r="B36" s="59"/>
      <c r="C36" s="60"/>
    </row>
    <row r="37" spans="1:3">
      <c r="A37" s="35" t="s">
        <v>30</v>
      </c>
      <c r="B37" s="36"/>
      <c r="C37" s="37"/>
    </row>
    <row r="38" spans="1:3" ht="15.6">
      <c r="A38" s="61" t="s">
        <v>31</v>
      </c>
      <c r="B38" s="62"/>
      <c r="C38" s="63" t="s">
        <v>32</v>
      </c>
    </row>
    <row r="39" spans="1:3">
      <c r="A39" s="31" t="s">
        <v>33</v>
      </c>
      <c r="B39" s="31"/>
      <c r="C39" s="42"/>
    </row>
    <row r="40" spans="1:3">
      <c r="A40" s="31" t="s">
        <v>34</v>
      </c>
      <c r="B40" s="31"/>
      <c r="C40" s="42"/>
    </row>
    <row r="41" spans="1:3">
      <c r="A41" s="31" t="s">
        <v>35</v>
      </c>
      <c r="B41" s="31"/>
      <c r="C41" s="42"/>
    </row>
    <row r="42" spans="1:3">
      <c r="A42" s="31" t="s">
        <v>36</v>
      </c>
      <c r="B42" s="31"/>
      <c r="C42" s="42" t="s">
        <v>37</v>
      </c>
    </row>
    <row r="43" spans="1:3">
      <c r="A43" s="31" t="s">
        <v>38</v>
      </c>
      <c r="B43" s="31"/>
      <c r="C43" s="42" t="s">
        <v>39</v>
      </c>
    </row>
    <row r="44" spans="1:3">
      <c r="A44" s="31" t="s">
        <v>40</v>
      </c>
      <c r="B44" s="31"/>
      <c r="C44" s="42" t="s">
        <v>231</v>
      </c>
    </row>
    <row r="45" spans="1:3">
      <c r="A45" s="31" t="s">
        <v>42</v>
      </c>
      <c r="B45" s="31"/>
      <c r="C45" s="42">
        <v>9426043636</v>
      </c>
    </row>
    <row r="46" spans="1:3">
      <c r="A46" s="64"/>
      <c r="B46" s="64"/>
      <c r="C46" s="45"/>
    </row>
  </sheetData>
  <mergeCells count="5">
    <mergeCell ref="A13:C13"/>
    <mergeCell ref="A27:C27"/>
    <mergeCell ref="A28:C28"/>
    <mergeCell ref="A30:C30"/>
    <mergeCell ref="A31:C31"/>
  </mergeCells>
  <pageMargins left="0.75" right="0.75" top="1" bottom="1" header="0.5" footer="0.5"/>
  <pageSetup paperSize="9" scale="86" orientation="portrait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pageSetUpPr fitToPage="1"/>
  </sheetPr>
  <dimension ref="A1:C47"/>
  <sheetViews>
    <sheetView topLeftCell="A34"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224</v>
      </c>
    </row>
    <row r="11" spans="1:3">
      <c r="A11" s="49" t="s">
        <v>232</v>
      </c>
      <c r="B11" s="5"/>
      <c r="C11" s="8"/>
    </row>
    <row r="12" spans="1:3">
      <c r="A12" s="49" t="s">
        <v>209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233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86043</v>
      </c>
    </row>
    <row r="19" spans="1:3" ht="15.6">
      <c r="A19" s="56"/>
      <c r="B19" s="54"/>
      <c r="C19" s="55"/>
    </row>
    <row r="20" spans="1:3" ht="15.6">
      <c r="A20" s="56" t="s">
        <v>125</v>
      </c>
      <c r="B20" s="54">
        <v>1</v>
      </c>
      <c r="C20" s="55">
        <v>99500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37261</v>
      </c>
    </row>
    <row r="25" spans="1:3" ht="15.6">
      <c r="A25" s="56"/>
      <c r="B25" s="54"/>
      <c r="C25" s="55"/>
    </row>
    <row r="26" spans="1:3" ht="15.6">
      <c r="A26" s="85" t="s">
        <v>66</v>
      </c>
      <c r="B26" s="255">
        <v>1</v>
      </c>
      <c r="C26" s="55">
        <v>29061</v>
      </c>
    </row>
    <row r="27" spans="1:3" ht="15.6">
      <c r="A27" s="22" t="s">
        <v>127</v>
      </c>
      <c r="B27" s="20">
        <v>1</v>
      </c>
      <c r="C27" s="25">
        <f>SUM(C16:C26)</f>
        <v>2275905</v>
      </c>
    </row>
    <row r="28" spans="1:3">
      <c r="A28" s="384" t="s">
        <v>24</v>
      </c>
      <c r="B28" s="385"/>
      <c r="C28" s="386"/>
    </row>
    <row r="29" spans="1:3">
      <c r="A29" s="408" t="s">
        <v>234</v>
      </c>
      <c r="B29" s="409"/>
      <c r="C29" s="410"/>
    </row>
    <row r="30" spans="1:3" ht="15.6">
      <c r="A30" s="87" t="s">
        <v>25</v>
      </c>
      <c r="B30" s="88"/>
      <c r="C30" s="86"/>
    </row>
    <row r="31" spans="1:3">
      <c r="A31" s="375" t="s">
        <v>87</v>
      </c>
      <c r="B31" s="376"/>
      <c r="C31" s="377"/>
    </row>
    <row r="32" spans="1:3">
      <c r="A32" s="378" t="s">
        <v>230</v>
      </c>
      <c r="B32" s="379"/>
      <c r="C32" s="380"/>
    </row>
    <row r="33" spans="1:3">
      <c r="A33" s="68" t="s">
        <v>134</v>
      </c>
      <c r="B33" s="69"/>
      <c r="C33" s="70"/>
    </row>
    <row r="34" spans="1:3">
      <c r="A34" s="32" t="s">
        <v>26</v>
      </c>
      <c r="B34" s="33"/>
      <c r="C34" s="34"/>
    </row>
    <row r="35" spans="1:3">
      <c r="A35" s="31" t="s">
        <v>27</v>
      </c>
      <c r="B35" s="30"/>
      <c r="C35" s="8"/>
    </row>
    <row r="36" spans="1:3">
      <c r="A36" s="31" t="s">
        <v>28</v>
      </c>
      <c r="B36" s="30"/>
      <c r="C36" s="8"/>
    </row>
    <row r="37" spans="1:3">
      <c r="A37" s="58" t="s">
        <v>29</v>
      </c>
      <c r="B37" s="59"/>
      <c r="C37" s="60"/>
    </row>
    <row r="38" spans="1:3">
      <c r="A38" s="35" t="s">
        <v>30</v>
      </c>
      <c r="B38" s="36"/>
      <c r="C38" s="37"/>
    </row>
    <row r="39" spans="1:3" ht="15.6">
      <c r="A39" s="61" t="s">
        <v>31</v>
      </c>
      <c r="B39" s="62"/>
      <c r="C39" s="63" t="s">
        <v>32</v>
      </c>
    </row>
    <row r="40" spans="1:3">
      <c r="A40" s="31" t="s">
        <v>33</v>
      </c>
      <c r="B40" s="31"/>
      <c r="C40" s="42"/>
    </row>
    <row r="41" spans="1:3">
      <c r="A41" s="31" t="s">
        <v>34</v>
      </c>
      <c r="B41" s="31"/>
      <c r="C41" s="42"/>
    </row>
    <row r="42" spans="1:3">
      <c r="A42" s="31" t="s">
        <v>35</v>
      </c>
      <c r="B42" s="31"/>
      <c r="C42" s="42"/>
    </row>
    <row r="43" spans="1:3">
      <c r="A43" s="31" t="s">
        <v>36</v>
      </c>
      <c r="B43" s="31"/>
      <c r="C43" s="42" t="s">
        <v>37</v>
      </c>
    </row>
    <row r="44" spans="1:3">
      <c r="A44" s="31" t="s">
        <v>38</v>
      </c>
      <c r="B44" s="31"/>
      <c r="C44" s="42" t="s">
        <v>39</v>
      </c>
    </row>
    <row r="45" spans="1:3">
      <c r="A45" s="31" t="s">
        <v>40</v>
      </c>
      <c r="B45" s="31"/>
      <c r="C45" s="42" t="s">
        <v>119</v>
      </c>
    </row>
    <row r="46" spans="1:3">
      <c r="A46" s="31" t="s">
        <v>42</v>
      </c>
      <c r="B46" s="31"/>
      <c r="C46" s="42">
        <v>9913155952</v>
      </c>
    </row>
    <row r="47" spans="1:3">
      <c r="A47" s="64"/>
      <c r="B47" s="64"/>
      <c r="C47" s="45"/>
    </row>
  </sheetData>
  <mergeCells count="5">
    <mergeCell ref="A13:C13"/>
    <mergeCell ref="A28:C28"/>
    <mergeCell ref="A29:C29"/>
    <mergeCell ref="A31:C31"/>
    <mergeCell ref="A32:C32"/>
  </mergeCells>
  <pageMargins left="0.75" right="0.75" top="1" bottom="1" header="0.5" footer="0.5"/>
  <pageSetup paperSize="9" scale="86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C38"/>
  <sheetViews>
    <sheetView topLeftCell="A11" workbookViewId="0">
      <selection activeCell="C28" sqref="A27:C29"/>
    </sheetView>
  </sheetViews>
  <sheetFormatPr defaultColWidth="9.109375" defaultRowHeight="14.4"/>
  <cols>
    <col min="1" max="1" width="52.441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257" t="s">
        <v>51</v>
      </c>
    </row>
    <row r="11" spans="1:3">
      <c r="A11" s="359" t="s">
        <v>52</v>
      </c>
      <c r="B11" s="359"/>
      <c r="C11" s="257"/>
    </row>
    <row r="12" spans="1:3">
      <c r="A12" s="47" t="s">
        <v>10</v>
      </c>
      <c r="B12" s="5"/>
      <c r="C12" s="8"/>
    </row>
    <row r="13" spans="1:3" ht="22.8">
      <c r="A13" s="360" t="s">
        <v>53</v>
      </c>
      <c r="B13" s="361"/>
      <c r="C13" s="362"/>
    </row>
    <row r="14" spans="1:3" ht="31.2">
      <c r="A14" s="17" t="s">
        <v>12</v>
      </c>
      <c r="B14" s="17" t="s">
        <v>13</v>
      </c>
      <c r="C14" s="18" t="s">
        <v>14</v>
      </c>
    </row>
    <row r="15" spans="1:3" ht="31.2">
      <c r="A15" s="258" t="s">
        <v>54</v>
      </c>
      <c r="B15" s="259"/>
      <c r="C15" s="260"/>
    </row>
    <row r="16" spans="1:3">
      <c r="A16" s="350" t="s">
        <v>55</v>
      </c>
      <c r="B16" s="351">
        <v>1</v>
      </c>
      <c r="C16" s="352">
        <v>4463</v>
      </c>
    </row>
    <row r="17" spans="1:3">
      <c r="A17" s="350"/>
      <c r="B17" s="351"/>
      <c r="C17" s="352"/>
    </row>
    <row r="18" spans="1:3">
      <c r="A18" s="350" t="s">
        <v>56</v>
      </c>
      <c r="B18" s="351">
        <v>1</v>
      </c>
      <c r="C18" s="352">
        <v>25200</v>
      </c>
    </row>
    <row r="19" spans="1:3">
      <c r="A19" s="353"/>
      <c r="B19" s="354"/>
      <c r="C19" s="355"/>
    </row>
    <row r="20" spans="1:3">
      <c r="A20" s="356" t="s">
        <v>57</v>
      </c>
      <c r="B20" s="357">
        <v>1</v>
      </c>
      <c r="C20" s="358">
        <f>SUM(C16:C18)</f>
        <v>29663</v>
      </c>
    </row>
    <row r="21" spans="1:3" ht="15.6" hidden="1">
      <c r="A21" s="85"/>
      <c r="B21" s="88"/>
      <c r="C21" s="86"/>
    </row>
    <row r="22" spans="1:3" ht="15.6" hidden="1">
      <c r="A22" s="85"/>
      <c r="B22" s="88"/>
      <c r="C22" s="86"/>
    </row>
    <row r="23" spans="1:3" hidden="1">
      <c r="A23" s="363" t="s">
        <v>24</v>
      </c>
      <c r="B23" s="364"/>
      <c r="C23" s="365"/>
    </row>
    <row r="24" spans="1:3" ht="15.6" hidden="1">
      <c r="A24" s="87" t="s">
        <v>25</v>
      </c>
      <c r="B24" s="88"/>
      <c r="C24" s="86"/>
    </row>
    <row r="25" spans="1:3">
      <c r="A25" s="32" t="s">
        <v>26</v>
      </c>
      <c r="B25" s="33"/>
      <c r="C25" s="34"/>
    </row>
    <row r="26" spans="1:3">
      <c r="A26" s="31" t="s">
        <v>27</v>
      </c>
      <c r="B26" s="30"/>
      <c r="C26" s="8"/>
    </row>
    <row r="27" spans="1:3">
      <c r="A27" s="31" t="s">
        <v>28</v>
      </c>
      <c r="B27" s="30"/>
      <c r="C27" s="8"/>
    </row>
    <row r="28" spans="1:3">
      <c r="A28" s="58" t="s">
        <v>29</v>
      </c>
      <c r="B28" s="59"/>
      <c r="C28" s="60"/>
    </row>
    <row r="29" spans="1:3">
      <c r="A29" s="35" t="s">
        <v>30</v>
      </c>
      <c r="B29" s="36"/>
      <c r="C29" s="37"/>
    </row>
    <row r="30" spans="1:3" ht="15.6">
      <c r="A30" s="61" t="s">
        <v>31</v>
      </c>
      <c r="B30" s="62"/>
      <c r="C30" s="63" t="s">
        <v>32</v>
      </c>
    </row>
    <row r="31" spans="1:3">
      <c r="A31" s="31" t="s">
        <v>33</v>
      </c>
      <c r="B31" s="31"/>
      <c r="C31" s="42"/>
    </row>
    <row r="32" spans="1:3">
      <c r="A32" s="31" t="s">
        <v>34</v>
      </c>
      <c r="B32" s="31"/>
      <c r="C32" s="42"/>
    </row>
    <row r="33" spans="1:3">
      <c r="A33" s="31" t="s">
        <v>35</v>
      </c>
      <c r="B33" s="31"/>
      <c r="C33" s="42"/>
    </row>
    <row r="34" spans="1:3">
      <c r="A34" s="31" t="s">
        <v>36</v>
      </c>
      <c r="B34" s="31"/>
      <c r="C34" s="42" t="s">
        <v>37</v>
      </c>
    </row>
    <row r="35" spans="1:3">
      <c r="A35" s="31" t="s">
        <v>38</v>
      </c>
      <c r="B35" s="31"/>
      <c r="C35" s="42" t="s">
        <v>39</v>
      </c>
    </row>
    <row r="36" spans="1:3">
      <c r="A36" s="31" t="s">
        <v>40</v>
      </c>
      <c r="B36" s="31"/>
      <c r="C36" s="42" t="s">
        <v>58</v>
      </c>
    </row>
    <row r="37" spans="1:3">
      <c r="A37" s="31" t="s">
        <v>42</v>
      </c>
      <c r="B37" s="31"/>
      <c r="C37" s="42">
        <v>8487809829</v>
      </c>
    </row>
    <row r="38" spans="1:3">
      <c r="A38" s="64"/>
      <c r="B38" s="64"/>
      <c r="C38" s="45"/>
    </row>
  </sheetData>
  <mergeCells count="3">
    <mergeCell ref="A11:B11"/>
    <mergeCell ref="A13:C13"/>
    <mergeCell ref="A23:C23"/>
  </mergeCells>
  <pageMargins left="0.75" right="0.75" top="1.7319444444444401" bottom="1" header="0.5" footer="0.5"/>
  <pageSetup paperSize="9" scale="91" orientation="portrait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E53"/>
  <sheetViews>
    <sheetView topLeftCell="A11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235</v>
      </c>
    </row>
    <row r="11" spans="1:3">
      <c r="A11" s="49" t="s">
        <v>236</v>
      </c>
      <c r="B11" s="5"/>
      <c r="C11" s="8"/>
    </row>
    <row r="12" spans="1:3">
      <c r="A12" s="49" t="s">
        <v>209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237</v>
      </c>
      <c r="B15" s="20">
        <v>1</v>
      </c>
      <c r="C15" s="21"/>
    </row>
    <row r="16" spans="1:3" ht="15.6">
      <c r="A16" s="52" t="s">
        <v>132</v>
      </c>
      <c r="B16" s="23">
        <v>1</v>
      </c>
      <c r="C16" s="322">
        <v>1945000</v>
      </c>
    </row>
    <row r="17" spans="1:5" ht="15.6">
      <c r="A17" s="53"/>
      <c r="B17" s="54"/>
      <c r="C17" s="323"/>
    </row>
    <row r="18" spans="1:5" ht="15.6">
      <c r="A18" s="56" t="s">
        <v>17</v>
      </c>
      <c r="B18" s="54">
        <v>1</v>
      </c>
      <c r="C18" s="323">
        <v>82701</v>
      </c>
    </row>
    <row r="19" spans="1:5" ht="15.6">
      <c r="A19" s="56"/>
      <c r="B19" s="54"/>
      <c r="C19" s="323"/>
    </row>
    <row r="20" spans="1:5" ht="15.6">
      <c r="A20" s="56" t="s">
        <v>85</v>
      </c>
      <c r="B20" s="54">
        <v>1</v>
      </c>
      <c r="C20" s="323">
        <v>119673</v>
      </c>
    </row>
    <row r="21" spans="1:5" ht="15.6">
      <c r="A21" s="56"/>
      <c r="B21" s="54"/>
      <c r="C21" s="323"/>
    </row>
    <row r="22" spans="1:5" ht="15.6">
      <c r="A22" s="56" t="s">
        <v>19</v>
      </c>
      <c r="B22" s="54">
        <v>1</v>
      </c>
      <c r="C22" s="323">
        <v>19450</v>
      </c>
    </row>
    <row r="23" spans="1:5" ht="15.6">
      <c r="A23" s="56"/>
      <c r="B23" s="54"/>
      <c r="C23" s="323"/>
    </row>
    <row r="24" spans="1:5" ht="15.6">
      <c r="A24" s="56" t="s">
        <v>133</v>
      </c>
      <c r="B24" s="54">
        <v>1</v>
      </c>
      <c r="C24" s="323">
        <v>36165</v>
      </c>
    </row>
    <row r="25" spans="1:5" ht="15.6">
      <c r="A25" s="56"/>
      <c r="B25" s="54"/>
      <c r="C25" s="323"/>
    </row>
    <row r="26" spans="1:5" ht="15.6">
      <c r="A26" s="56" t="s">
        <v>66</v>
      </c>
      <c r="B26" s="54">
        <v>1</v>
      </c>
      <c r="C26" s="323">
        <v>29091</v>
      </c>
    </row>
    <row r="27" spans="1:5" ht="15.6">
      <c r="A27" s="56"/>
      <c r="B27" s="54"/>
      <c r="C27" s="323"/>
    </row>
    <row r="28" spans="1:5" ht="15.6">
      <c r="A28" s="318" t="s">
        <v>156</v>
      </c>
      <c r="B28" s="54">
        <v>1</v>
      </c>
      <c r="C28" s="323">
        <v>114693</v>
      </c>
      <c r="E28">
        <v>114693</v>
      </c>
    </row>
    <row r="29" spans="1:5" ht="15.6">
      <c r="A29" s="85"/>
      <c r="B29" s="83"/>
      <c r="C29" s="325"/>
    </row>
    <row r="30" spans="1:5" ht="15.6">
      <c r="A30" s="22" t="s">
        <v>127</v>
      </c>
      <c r="B30" s="20">
        <v>1</v>
      </c>
      <c r="C30" s="25">
        <f>SUM(C16:C29)</f>
        <v>2346773</v>
      </c>
    </row>
    <row r="31" spans="1:5">
      <c r="A31" s="384" t="s">
        <v>24</v>
      </c>
      <c r="B31" s="385"/>
      <c r="C31" s="386"/>
    </row>
    <row r="32" spans="1:5">
      <c r="A32" s="375" t="s">
        <v>25</v>
      </c>
      <c r="B32" s="376"/>
      <c r="C32" s="377"/>
    </row>
    <row r="33" spans="1:3">
      <c r="A33" s="411" t="s">
        <v>87</v>
      </c>
      <c r="B33" s="412"/>
      <c r="C33" s="413"/>
    </row>
    <row r="34" spans="1:3">
      <c r="A34" s="411" t="s">
        <v>238</v>
      </c>
      <c r="B34" s="412"/>
      <c r="C34" s="413"/>
    </row>
    <row r="35" spans="1:3">
      <c r="A35" s="411" t="s">
        <v>134</v>
      </c>
      <c r="B35" s="412"/>
      <c r="C35" s="413"/>
    </row>
    <row r="36" spans="1:3" s="324" customFormat="1" ht="64.05" customHeight="1">
      <c r="A36" s="414" t="s">
        <v>239</v>
      </c>
      <c r="B36" s="415"/>
      <c r="C36" s="416"/>
    </row>
    <row r="37" spans="1:3">
      <c r="A37" s="378" t="s">
        <v>88</v>
      </c>
      <c r="B37" s="379"/>
      <c r="C37" s="380"/>
    </row>
    <row r="38" spans="1:3">
      <c r="A38" s="68" t="s">
        <v>134</v>
      </c>
      <c r="B38" s="69"/>
      <c r="C38" s="70"/>
    </row>
    <row r="39" spans="1:3">
      <c r="A39" s="378" t="s">
        <v>234</v>
      </c>
      <c r="B39" s="379"/>
      <c r="C39" s="380"/>
    </row>
    <row r="40" spans="1:3">
      <c r="A40" s="32" t="s">
        <v>26</v>
      </c>
      <c r="B40" s="33"/>
      <c r="C40" s="34"/>
    </row>
    <row r="41" spans="1:3">
      <c r="A41" s="31" t="s">
        <v>27</v>
      </c>
      <c r="B41" s="30"/>
      <c r="C41" s="8"/>
    </row>
    <row r="42" spans="1:3">
      <c r="A42" s="31" t="s">
        <v>28</v>
      </c>
      <c r="B42" s="30"/>
      <c r="C42" s="8"/>
    </row>
    <row r="43" spans="1:3">
      <c r="A43" s="58" t="s">
        <v>29</v>
      </c>
      <c r="B43" s="59"/>
      <c r="C43" s="60"/>
    </row>
    <row r="44" spans="1:3">
      <c r="A44" s="35" t="s">
        <v>30</v>
      </c>
      <c r="B44" s="36"/>
      <c r="C44" s="37"/>
    </row>
    <row r="45" spans="1:3" ht="15.6">
      <c r="A45" s="61" t="s">
        <v>31</v>
      </c>
      <c r="B45" s="62"/>
      <c r="C45" s="63" t="s">
        <v>32</v>
      </c>
    </row>
    <row r="46" spans="1:3">
      <c r="A46" s="31" t="s">
        <v>33</v>
      </c>
      <c r="B46" s="31"/>
      <c r="C46" s="42"/>
    </row>
    <row r="47" spans="1:3">
      <c r="A47" s="31" t="s">
        <v>34</v>
      </c>
      <c r="B47" s="31"/>
      <c r="C47" s="42"/>
    </row>
    <row r="48" spans="1:3">
      <c r="A48" s="31" t="s">
        <v>35</v>
      </c>
      <c r="B48" s="31"/>
      <c r="C48" s="42"/>
    </row>
    <row r="49" spans="1:3">
      <c r="A49" s="31" t="s">
        <v>36</v>
      </c>
      <c r="B49" s="31"/>
      <c r="C49" s="42" t="s">
        <v>37</v>
      </c>
    </row>
    <row r="50" spans="1:3">
      <c r="A50" s="31" t="s">
        <v>38</v>
      </c>
      <c r="B50" s="31"/>
      <c r="C50" s="42" t="s">
        <v>39</v>
      </c>
    </row>
    <row r="51" spans="1:3">
      <c r="A51" s="31" t="s">
        <v>40</v>
      </c>
      <c r="B51" s="31"/>
      <c r="C51" s="42" t="s">
        <v>119</v>
      </c>
    </row>
    <row r="52" spans="1:3">
      <c r="A52" s="31" t="s">
        <v>42</v>
      </c>
      <c r="B52" s="31"/>
      <c r="C52" s="42">
        <v>9913155952</v>
      </c>
    </row>
    <row r="53" spans="1:3">
      <c r="A53" s="64"/>
      <c r="B53" s="64"/>
      <c r="C53" s="45"/>
    </row>
  </sheetData>
  <mergeCells count="9">
    <mergeCell ref="A35:C35"/>
    <mergeCell ref="A36:C36"/>
    <mergeCell ref="A37:C37"/>
    <mergeCell ref="A39:C39"/>
    <mergeCell ref="A13:C13"/>
    <mergeCell ref="A31:C31"/>
    <mergeCell ref="A32:C32"/>
    <mergeCell ref="A33:C33"/>
    <mergeCell ref="A34:C34"/>
  </mergeCells>
  <pageMargins left="0.75" right="0.75" top="1" bottom="1" header="0.5" footer="0.5"/>
  <pageSetup paperSize="9" orientation="portrait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pageSetUpPr fitToPage="1"/>
  </sheetPr>
  <dimension ref="A1:C50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240</v>
      </c>
    </row>
    <row r="11" spans="1:3">
      <c r="A11" s="49" t="s">
        <v>241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242</v>
      </c>
      <c r="B15" s="20">
        <v>1</v>
      </c>
      <c r="C15" s="21"/>
    </row>
    <row r="16" spans="1:3" ht="15.6">
      <c r="A16" s="52" t="s">
        <v>132</v>
      </c>
      <c r="B16" s="23">
        <v>1</v>
      </c>
      <c r="C16" s="322">
        <v>2913000</v>
      </c>
    </row>
    <row r="17" spans="1:3" ht="15.6">
      <c r="A17" s="53"/>
      <c r="B17" s="54"/>
      <c r="C17" s="323"/>
    </row>
    <row r="18" spans="1:3" ht="15.6">
      <c r="A18" s="56" t="s">
        <v>17</v>
      </c>
      <c r="B18" s="54">
        <v>1</v>
      </c>
      <c r="C18" s="323">
        <v>126074</v>
      </c>
    </row>
    <row r="19" spans="1:3" ht="15.6">
      <c r="A19" s="56"/>
      <c r="B19" s="54"/>
      <c r="C19" s="323"/>
    </row>
    <row r="20" spans="1:3" ht="15.6">
      <c r="A20" s="56" t="s">
        <v>85</v>
      </c>
      <c r="B20" s="54">
        <v>1</v>
      </c>
      <c r="C20" s="323">
        <v>165707</v>
      </c>
    </row>
    <row r="21" spans="1:3" ht="15.6">
      <c r="A21" s="56"/>
      <c r="B21" s="54"/>
      <c r="C21" s="323"/>
    </row>
    <row r="22" spans="1:3" ht="15.6">
      <c r="A22" s="56" t="s">
        <v>19</v>
      </c>
      <c r="B22" s="54">
        <v>1</v>
      </c>
      <c r="C22" s="323">
        <v>29130</v>
      </c>
    </row>
    <row r="23" spans="1:3" ht="15.6">
      <c r="A23" s="56"/>
      <c r="B23" s="54"/>
      <c r="C23" s="323"/>
    </row>
    <row r="24" spans="1:3" ht="15.6">
      <c r="A24" s="56" t="s">
        <v>133</v>
      </c>
      <c r="B24" s="54">
        <v>1</v>
      </c>
      <c r="C24" s="323">
        <v>71322</v>
      </c>
    </row>
    <row r="25" spans="1:3" ht="15.6">
      <c r="A25" s="56"/>
      <c r="B25" s="54"/>
      <c r="C25" s="323"/>
    </row>
    <row r="26" spans="1:3" ht="15.6">
      <c r="A26" s="56" t="s">
        <v>66</v>
      </c>
      <c r="B26" s="54">
        <v>1</v>
      </c>
      <c r="C26" s="323">
        <v>44060</v>
      </c>
    </row>
    <row r="27" spans="1:3" ht="15.6">
      <c r="A27" s="56"/>
      <c r="B27" s="54"/>
      <c r="C27" s="323"/>
    </row>
    <row r="28" spans="1:3" ht="15.6">
      <c r="A28" s="22" t="s">
        <v>127</v>
      </c>
      <c r="B28" s="20">
        <v>1</v>
      </c>
      <c r="C28" s="25">
        <v>3349293</v>
      </c>
    </row>
    <row r="29" spans="1:3">
      <c r="A29" s="384" t="s">
        <v>24</v>
      </c>
      <c r="B29" s="385"/>
      <c r="C29" s="386"/>
    </row>
    <row r="30" spans="1:3">
      <c r="A30" s="375" t="s">
        <v>25</v>
      </c>
      <c r="B30" s="376"/>
      <c r="C30" s="377"/>
    </row>
    <row r="31" spans="1:3">
      <c r="A31" s="411" t="s">
        <v>87</v>
      </c>
      <c r="B31" s="412"/>
      <c r="C31" s="413"/>
    </row>
    <row r="32" spans="1:3">
      <c r="A32" s="411" t="s">
        <v>238</v>
      </c>
      <c r="B32" s="412"/>
      <c r="C32" s="413"/>
    </row>
    <row r="33" spans="1:3">
      <c r="A33" s="411" t="s">
        <v>134</v>
      </c>
      <c r="B33" s="412"/>
      <c r="C33" s="413"/>
    </row>
    <row r="34" spans="1:3">
      <c r="A34" s="378" t="s">
        <v>88</v>
      </c>
      <c r="B34" s="379"/>
      <c r="C34" s="380"/>
    </row>
    <row r="35" spans="1:3">
      <c r="A35" s="68" t="s">
        <v>134</v>
      </c>
      <c r="B35" s="69"/>
      <c r="C35" s="70"/>
    </row>
    <row r="36" spans="1:3">
      <c r="A36" s="378" t="s">
        <v>234</v>
      </c>
      <c r="B36" s="379"/>
      <c r="C36" s="380"/>
    </row>
    <row r="37" spans="1:3">
      <c r="A37" s="32" t="s">
        <v>26</v>
      </c>
      <c r="B37" s="33"/>
      <c r="C37" s="34"/>
    </row>
    <row r="38" spans="1:3">
      <c r="A38" s="31" t="s">
        <v>27</v>
      </c>
      <c r="B38" s="30"/>
      <c r="C38" s="8"/>
    </row>
    <row r="39" spans="1:3">
      <c r="A39" s="31" t="s">
        <v>28</v>
      </c>
      <c r="B39" s="30"/>
      <c r="C39" s="8"/>
    </row>
    <row r="40" spans="1:3">
      <c r="A40" s="58" t="s">
        <v>29</v>
      </c>
      <c r="B40" s="59"/>
      <c r="C40" s="60"/>
    </row>
    <row r="41" spans="1:3">
      <c r="A41" s="35" t="s">
        <v>30</v>
      </c>
      <c r="B41" s="36"/>
      <c r="C41" s="37"/>
    </row>
    <row r="42" spans="1:3" ht="15.6">
      <c r="A42" s="61" t="s">
        <v>31</v>
      </c>
      <c r="B42" s="62"/>
      <c r="C42" s="63" t="s">
        <v>32</v>
      </c>
    </row>
    <row r="43" spans="1:3">
      <c r="A43" s="31" t="s">
        <v>33</v>
      </c>
      <c r="B43" s="31"/>
      <c r="C43" s="42"/>
    </row>
    <row r="44" spans="1:3">
      <c r="A44" s="31" t="s">
        <v>34</v>
      </c>
      <c r="B44" s="31"/>
      <c r="C44" s="42"/>
    </row>
    <row r="45" spans="1:3">
      <c r="A45" s="31" t="s">
        <v>35</v>
      </c>
      <c r="B45" s="31"/>
      <c r="C45" s="42"/>
    </row>
    <row r="46" spans="1:3">
      <c r="A46" s="31" t="s">
        <v>36</v>
      </c>
      <c r="B46" s="31"/>
      <c r="C46" s="42" t="s">
        <v>37</v>
      </c>
    </row>
    <row r="47" spans="1:3">
      <c r="A47" s="31" t="s">
        <v>38</v>
      </c>
      <c r="B47" s="31"/>
      <c r="C47" s="42" t="s">
        <v>39</v>
      </c>
    </row>
    <row r="48" spans="1:3">
      <c r="A48" s="31" t="s">
        <v>40</v>
      </c>
      <c r="B48" s="31"/>
      <c r="C48" s="42" t="s">
        <v>79</v>
      </c>
    </row>
    <row r="49" spans="1:3">
      <c r="A49" s="31" t="s">
        <v>42</v>
      </c>
      <c r="B49" s="31"/>
      <c r="C49" s="42">
        <v>9106899047</v>
      </c>
    </row>
    <row r="50" spans="1:3">
      <c r="A50" s="64"/>
      <c r="B50" s="64"/>
      <c r="C50" s="45"/>
    </row>
  </sheetData>
  <mergeCells count="8">
    <mergeCell ref="A33:C33"/>
    <mergeCell ref="A34:C34"/>
    <mergeCell ref="A36:C36"/>
    <mergeCell ref="A13:C13"/>
    <mergeCell ref="A29:C29"/>
    <mergeCell ref="A30:C30"/>
    <mergeCell ref="A31:C31"/>
    <mergeCell ref="A32:C32"/>
  </mergeCells>
  <pageMargins left="0.75138888888888899" right="0.75138888888888899" top="1" bottom="1" header="0.5" footer="0.5"/>
  <pageSetup paperSize="9" scale="86" orientation="portrait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C49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190</v>
      </c>
    </row>
    <row r="11" spans="1:3">
      <c r="A11" s="49" t="s">
        <v>243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244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2977000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128759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168607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29770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72889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44060</v>
      </c>
    </row>
    <row r="27" spans="1:3" ht="15.6">
      <c r="A27" s="85"/>
      <c r="B27" s="83"/>
      <c r="C27" s="86"/>
    </row>
    <row r="28" spans="1:3" ht="15.6">
      <c r="A28" s="22" t="s">
        <v>127</v>
      </c>
      <c r="B28" s="20">
        <v>1</v>
      </c>
      <c r="C28" s="25">
        <f>SUM(C16:C26)</f>
        <v>3421085</v>
      </c>
    </row>
    <row r="29" spans="1:3">
      <c r="A29" s="384" t="s">
        <v>24</v>
      </c>
      <c r="B29" s="385"/>
      <c r="C29" s="386"/>
    </row>
    <row r="30" spans="1:3" ht="15.6">
      <c r="A30" s="87" t="s">
        <v>25</v>
      </c>
      <c r="B30" s="88"/>
      <c r="C30" s="86"/>
    </row>
    <row r="31" spans="1:3">
      <c r="A31" s="375" t="s">
        <v>87</v>
      </c>
      <c r="B31" s="376"/>
      <c r="C31" s="377"/>
    </row>
    <row r="32" spans="1:3">
      <c r="A32" s="375" t="s">
        <v>245</v>
      </c>
      <c r="B32" s="376"/>
      <c r="C32" s="377"/>
    </row>
    <row r="33" spans="1:3">
      <c r="A33" s="378" t="s">
        <v>88</v>
      </c>
      <c r="B33" s="379"/>
      <c r="C33" s="380"/>
    </row>
    <row r="34" spans="1:3">
      <c r="A34" s="68" t="s">
        <v>134</v>
      </c>
      <c r="B34" s="69"/>
      <c r="C34" s="70"/>
    </row>
    <row r="35" spans="1:3">
      <c r="A35" s="378" t="s">
        <v>246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6">
    <mergeCell ref="A35:C35"/>
    <mergeCell ref="A13:C13"/>
    <mergeCell ref="A29:C29"/>
    <mergeCell ref="A31:C31"/>
    <mergeCell ref="A32:C32"/>
    <mergeCell ref="A33:C33"/>
  </mergeCells>
  <pageMargins left="0.75" right="0.75" top="1" bottom="1" header="0.5" footer="0.5"/>
  <pageSetup paperSize="9" orientation="portrait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C49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211</v>
      </c>
    </row>
    <row r="11" spans="1:3">
      <c r="A11" s="49" t="s">
        <v>215</v>
      </c>
      <c r="B11" s="5"/>
      <c r="C11" s="8"/>
    </row>
    <row r="12" spans="1:3">
      <c r="A12" s="49" t="s">
        <v>216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217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167286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99500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218</v>
      </c>
      <c r="B24" s="54">
        <v>1</v>
      </c>
      <c r="C24" s="55">
        <v>9000</v>
      </c>
    </row>
    <row r="25" spans="1:3" ht="15.6">
      <c r="A25" s="56"/>
      <c r="B25" s="54"/>
      <c r="C25" s="55"/>
    </row>
    <row r="26" spans="1:3" ht="15.6">
      <c r="A26" s="56" t="s">
        <v>219</v>
      </c>
      <c r="B26" s="54">
        <v>1</v>
      </c>
      <c r="C26" s="55">
        <v>5500</v>
      </c>
    </row>
    <row r="27" spans="1:3" ht="15.6">
      <c r="A27" s="56"/>
      <c r="B27" s="54"/>
      <c r="C27" s="55"/>
    </row>
    <row r="28" spans="1:3" ht="15.6">
      <c r="A28" s="82" t="s">
        <v>66</v>
      </c>
      <c r="B28" s="83">
        <v>1</v>
      </c>
      <c r="C28" s="84">
        <v>29061</v>
      </c>
    </row>
    <row r="29" spans="1:3" ht="15.6">
      <c r="A29" s="22" t="s">
        <v>127</v>
      </c>
      <c r="B29" s="20">
        <v>1</v>
      </c>
      <c r="C29" s="25">
        <f>SUM(C16:C28)</f>
        <v>2334387</v>
      </c>
    </row>
    <row r="30" spans="1:3">
      <c r="A30" s="384" t="s">
        <v>24</v>
      </c>
      <c r="B30" s="385"/>
      <c r="C30" s="386"/>
    </row>
    <row r="31" spans="1:3">
      <c r="A31" s="375" t="s">
        <v>220</v>
      </c>
      <c r="B31" s="376"/>
      <c r="C31" s="377"/>
    </row>
    <row r="32" spans="1:3">
      <c r="A32" s="65" t="s">
        <v>221</v>
      </c>
      <c r="B32" s="66"/>
      <c r="C32" s="67"/>
    </row>
    <row r="33" spans="1:3">
      <c r="A33" s="375" t="s">
        <v>87</v>
      </c>
      <c r="B33" s="376"/>
      <c r="C33" s="377"/>
    </row>
    <row r="34" spans="1:3">
      <c r="A34" s="378" t="s">
        <v>88</v>
      </c>
      <c r="B34" s="379"/>
      <c r="C34" s="380"/>
    </row>
    <row r="35" spans="1:3">
      <c r="A35" s="378" t="s">
        <v>222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6">
    <mergeCell ref="A35:C35"/>
    <mergeCell ref="A13:C13"/>
    <mergeCell ref="A30:C30"/>
    <mergeCell ref="A31:C31"/>
    <mergeCell ref="A33:C33"/>
    <mergeCell ref="A34:C34"/>
  </mergeCells>
  <pageMargins left="0.75" right="0.75" top="1" bottom="1" header="0.5" footer="0.5"/>
  <pageSetup paperSize="9" orientation="portrait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pageSetUpPr fitToPage="1"/>
  </sheetPr>
  <dimension ref="A1:C51"/>
  <sheetViews>
    <sheetView topLeftCell="A30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247</v>
      </c>
    </row>
    <row r="11" spans="1:3">
      <c r="A11" s="49" t="s">
        <v>248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249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167286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99500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37261</v>
      </c>
    </row>
    <row r="25" spans="1:3" ht="15.6">
      <c r="A25" s="56"/>
      <c r="B25" s="54"/>
      <c r="C25" s="55"/>
    </row>
    <row r="26" spans="1:3" ht="15.6">
      <c r="A26" s="229" t="s">
        <v>219</v>
      </c>
      <c r="B26" s="230">
        <v>1</v>
      </c>
      <c r="C26" s="231">
        <v>4500</v>
      </c>
    </row>
    <row r="27" spans="1:3" ht="15.6">
      <c r="A27" s="318"/>
      <c r="B27" s="54"/>
      <c r="C27" s="319"/>
    </row>
    <row r="28" spans="1:3" ht="15.6">
      <c r="A28" s="318" t="s">
        <v>66</v>
      </c>
      <c r="B28" s="54">
        <v>1</v>
      </c>
      <c r="C28" s="319">
        <v>29061</v>
      </c>
    </row>
    <row r="29" spans="1:3" ht="15.6">
      <c r="A29" s="318"/>
      <c r="B29" s="54"/>
      <c r="C29" s="319"/>
    </row>
    <row r="30" spans="1:3" ht="15.6">
      <c r="A30" s="320" t="s">
        <v>218</v>
      </c>
      <c r="B30" s="230">
        <v>1</v>
      </c>
      <c r="C30" s="321">
        <v>9000</v>
      </c>
    </row>
    <row r="31" spans="1:3" ht="15.6">
      <c r="A31" s="98" t="s">
        <v>127</v>
      </c>
      <c r="B31" s="20">
        <v>1</v>
      </c>
      <c r="C31" s="21">
        <f>SUM(C16:C30)</f>
        <v>2370648</v>
      </c>
    </row>
    <row r="32" spans="1:3">
      <c r="A32" s="384" t="s">
        <v>24</v>
      </c>
      <c r="B32" s="385"/>
      <c r="C32" s="386"/>
    </row>
    <row r="33" spans="1:3">
      <c r="A33" s="417" t="s">
        <v>220</v>
      </c>
      <c r="B33" s="418"/>
      <c r="C33" s="419"/>
    </row>
    <row r="34" spans="1:3">
      <c r="A34" s="153" t="s">
        <v>221</v>
      </c>
      <c r="B34" s="154"/>
      <c r="C34" s="155"/>
    </row>
    <row r="35" spans="1:3">
      <c r="A35" s="402" t="s">
        <v>87</v>
      </c>
      <c r="B35" s="403"/>
      <c r="C35" s="404"/>
    </row>
    <row r="36" spans="1:3">
      <c r="A36" s="408" t="s">
        <v>88</v>
      </c>
      <c r="B36" s="409"/>
      <c r="C36" s="410"/>
    </row>
    <row r="37" spans="1:3">
      <c r="A37" s="408" t="s">
        <v>222</v>
      </c>
      <c r="B37" s="409"/>
      <c r="C37" s="410"/>
    </row>
    <row r="38" spans="1:3">
      <c r="A38" s="32" t="s">
        <v>26</v>
      </c>
      <c r="B38" s="33"/>
      <c r="C38" s="34"/>
    </row>
    <row r="39" spans="1:3">
      <c r="A39" s="31" t="s">
        <v>27</v>
      </c>
      <c r="B39" s="30"/>
      <c r="C39" s="8"/>
    </row>
    <row r="40" spans="1:3">
      <c r="A40" s="31" t="s">
        <v>28</v>
      </c>
      <c r="B40" s="30"/>
      <c r="C40" s="8"/>
    </row>
    <row r="41" spans="1:3">
      <c r="A41" s="58" t="s">
        <v>29</v>
      </c>
      <c r="B41" s="59"/>
      <c r="C41" s="60"/>
    </row>
    <row r="42" spans="1:3">
      <c r="A42" s="35" t="s">
        <v>30</v>
      </c>
      <c r="B42" s="36"/>
      <c r="C42" s="37"/>
    </row>
    <row r="43" spans="1:3" ht="15.6">
      <c r="A43" s="61" t="s">
        <v>31</v>
      </c>
      <c r="B43" s="62"/>
      <c r="C43" s="63" t="s">
        <v>32</v>
      </c>
    </row>
    <row r="44" spans="1:3">
      <c r="A44" s="31" t="s">
        <v>33</v>
      </c>
      <c r="B44" s="31"/>
      <c r="C44" s="42"/>
    </row>
    <row r="45" spans="1:3">
      <c r="A45" s="31" t="s">
        <v>34</v>
      </c>
      <c r="B45" s="31"/>
      <c r="C45" s="42"/>
    </row>
    <row r="46" spans="1:3">
      <c r="A46" s="31" t="s">
        <v>35</v>
      </c>
      <c r="B46" s="31"/>
      <c r="C46" s="42"/>
    </row>
    <row r="47" spans="1:3">
      <c r="A47" s="31" t="s">
        <v>36</v>
      </c>
      <c r="B47" s="31"/>
      <c r="C47" s="42" t="s">
        <v>37</v>
      </c>
    </row>
    <row r="48" spans="1:3">
      <c r="A48" s="31" t="s">
        <v>38</v>
      </c>
      <c r="B48" s="31"/>
      <c r="C48" s="42" t="s">
        <v>39</v>
      </c>
    </row>
    <row r="49" spans="1:3">
      <c r="A49" s="31" t="s">
        <v>40</v>
      </c>
      <c r="B49" s="31"/>
      <c r="C49" s="42" t="s">
        <v>119</v>
      </c>
    </row>
    <row r="50" spans="1:3">
      <c r="A50" s="31" t="s">
        <v>42</v>
      </c>
      <c r="B50" s="31"/>
      <c r="C50" s="42">
        <v>8347003121</v>
      </c>
    </row>
    <row r="51" spans="1:3">
      <c r="A51" s="64"/>
      <c r="B51" s="64"/>
      <c r="C51" s="45"/>
    </row>
  </sheetData>
  <mergeCells count="6">
    <mergeCell ref="A37:C37"/>
    <mergeCell ref="A13:C13"/>
    <mergeCell ref="A32:C32"/>
    <mergeCell ref="A33:C33"/>
    <mergeCell ref="A35:C35"/>
    <mergeCell ref="A36:C36"/>
  </mergeCells>
  <pageMargins left="0.75" right="0.75" top="1" bottom="1" header="0.5" footer="0.5"/>
  <pageSetup paperSize="9" scale="84" orientation="portrait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pageSetUpPr fitToPage="1"/>
  </sheetPr>
  <dimension ref="A1:C51"/>
  <sheetViews>
    <sheetView topLeftCell="A33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247</v>
      </c>
    </row>
    <row r="11" spans="1:3">
      <c r="A11" s="49" t="s">
        <v>250</v>
      </c>
      <c r="B11" s="5"/>
      <c r="C11" s="8"/>
    </row>
    <row r="12" spans="1:3">
      <c r="A12" s="49" t="s">
        <v>251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249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167286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99500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252</v>
      </c>
      <c r="B24" s="54">
        <v>1</v>
      </c>
      <c r="C24" s="55">
        <v>37261</v>
      </c>
    </row>
    <row r="25" spans="1:3" ht="15.6">
      <c r="A25" s="56"/>
      <c r="B25" s="54"/>
      <c r="C25" s="55"/>
    </row>
    <row r="26" spans="1:3" ht="15.6">
      <c r="A26" s="229" t="s">
        <v>219</v>
      </c>
      <c r="B26" s="230">
        <v>1</v>
      </c>
      <c r="C26" s="231">
        <v>4500</v>
      </c>
    </row>
    <row r="27" spans="1:3" ht="15.6">
      <c r="A27" s="56"/>
      <c r="B27" s="54"/>
      <c r="C27" s="55"/>
    </row>
    <row r="28" spans="1:3" ht="15.6">
      <c r="A28" s="56" t="s">
        <v>66</v>
      </c>
      <c r="B28" s="54">
        <v>1</v>
      </c>
      <c r="C28" s="55">
        <v>29061</v>
      </c>
    </row>
    <row r="29" spans="1:3" ht="15.6">
      <c r="A29" s="56"/>
      <c r="B29" s="54"/>
      <c r="C29" s="55"/>
    </row>
    <row r="30" spans="1:3" ht="15.6">
      <c r="A30" s="229" t="s">
        <v>218</v>
      </c>
      <c r="B30" s="230">
        <v>1</v>
      </c>
      <c r="C30" s="231">
        <v>9000</v>
      </c>
    </row>
    <row r="31" spans="1:3" ht="15.6">
      <c r="A31" s="98" t="s">
        <v>127</v>
      </c>
      <c r="B31" s="20">
        <v>1</v>
      </c>
      <c r="C31" s="21">
        <f>SUM(C16:C30)</f>
        <v>2370648</v>
      </c>
    </row>
    <row r="32" spans="1:3">
      <c r="A32" s="384" t="s">
        <v>24</v>
      </c>
      <c r="B32" s="385"/>
      <c r="C32" s="386"/>
    </row>
    <row r="33" spans="1:3">
      <c r="A33" s="417" t="s">
        <v>220</v>
      </c>
      <c r="B33" s="418"/>
      <c r="C33" s="419"/>
    </row>
    <row r="34" spans="1:3">
      <c r="A34" s="153" t="s">
        <v>221</v>
      </c>
      <c r="B34" s="154"/>
      <c r="C34" s="155"/>
    </row>
    <row r="35" spans="1:3">
      <c r="A35" s="402" t="s">
        <v>87</v>
      </c>
      <c r="B35" s="403"/>
      <c r="C35" s="404"/>
    </row>
    <row r="36" spans="1:3">
      <c r="A36" s="408" t="s">
        <v>88</v>
      </c>
      <c r="B36" s="409"/>
      <c r="C36" s="410"/>
    </row>
    <row r="37" spans="1:3">
      <c r="A37" s="408" t="s">
        <v>222</v>
      </c>
      <c r="B37" s="409"/>
      <c r="C37" s="410"/>
    </row>
    <row r="38" spans="1:3">
      <c r="A38" s="32" t="s">
        <v>26</v>
      </c>
      <c r="B38" s="33"/>
      <c r="C38" s="34"/>
    </row>
    <row r="39" spans="1:3">
      <c r="A39" s="31" t="s">
        <v>27</v>
      </c>
      <c r="B39" s="30"/>
      <c r="C39" s="8"/>
    </row>
    <row r="40" spans="1:3">
      <c r="A40" s="31" t="s">
        <v>28</v>
      </c>
      <c r="B40" s="30"/>
      <c r="C40" s="8"/>
    </row>
    <row r="41" spans="1:3">
      <c r="A41" s="58" t="s">
        <v>29</v>
      </c>
      <c r="B41" s="59"/>
      <c r="C41" s="60"/>
    </row>
    <row r="42" spans="1:3">
      <c r="A42" s="35" t="s">
        <v>30</v>
      </c>
      <c r="B42" s="36"/>
      <c r="C42" s="37"/>
    </row>
    <row r="43" spans="1:3" ht="15.6">
      <c r="A43" s="61" t="s">
        <v>31</v>
      </c>
      <c r="B43" s="62"/>
      <c r="C43" s="63" t="s">
        <v>32</v>
      </c>
    </row>
    <row r="44" spans="1:3">
      <c r="A44" s="31" t="s">
        <v>33</v>
      </c>
      <c r="B44" s="31"/>
      <c r="C44" s="42"/>
    </row>
    <row r="45" spans="1:3">
      <c r="A45" s="31" t="s">
        <v>34</v>
      </c>
      <c r="B45" s="31"/>
      <c r="C45" s="42"/>
    </row>
    <row r="46" spans="1:3">
      <c r="A46" s="31" t="s">
        <v>35</v>
      </c>
      <c r="B46" s="31"/>
      <c r="C46" s="42"/>
    </row>
    <row r="47" spans="1:3">
      <c r="A47" s="31" t="s">
        <v>36</v>
      </c>
      <c r="B47" s="31"/>
      <c r="C47" s="42" t="s">
        <v>37</v>
      </c>
    </row>
    <row r="48" spans="1:3">
      <c r="A48" s="31" t="s">
        <v>38</v>
      </c>
      <c r="B48" s="31"/>
      <c r="C48" s="42" t="s">
        <v>39</v>
      </c>
    </row>
    <row r="49" spans="1:3">
      <c r="A49" s="31" t="s">
        <v>40</v>
      </c>
      <c r="B49" s="31"/>
      <c r="C49" s="42" t="s">
        <v>119</v>
      </c>
    </row>
    <row r="50" spans="1:3">
      <c r="A50" s="31" t="s">
        <v>42</v>
      </c>
      <c r="B50" s="31"/>
      <c r="C50" s="42">
        <v>8347003121</v>
      </c>
    </row>
    <row r="51" spans="1:3">
      <c r="A51" s="64"/>
      <c r="B51" s="64"/>
      <c r="C51" s="45"/>
    </row>
  </sheetData>
  <mergeCells count="6">
    <mergeCell ref="A37:C37"/>
    <mergeCell ref="A13:C13"/>
    <mergeCell ref="A32:C32"/>
    <mergeCell ref="A33:C33"/>
    <mergeCell ref="A35:C35"/>
    <mergeCell ref="A36:C36"/>
  </mergeCells>
  <pageMargins left="0.75" right="0.75" top="1" bottom="1" header="0.5" footer="0.5"/>
  <pageSetup paperSize="9" scale="83" orientation="portrait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C49"/>
  <sheetViews>
    <sheetView topLeftCell="A38" zoomScale="85" zoomScaleNormal="85" workbookViewId="0">
      <selection activeCell="C1" sqref="A1:C4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  <col min="6" max="6" width="11.44140625"/>
  </cols>
  <sheetData>
    <row r="1" spans="1:3">
      <c r="B1" s="2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253</v>
      </c>
    </row>
    <row r="11" spans="1:3">
      <c r="A11" s="49" t="s">
        <v>254</v>
      </c>
      <c r="B11" s="5"/>
      <c r="C11" s="8"/>
    </row>
    <row r="12" spans="1:3">
      <c r="A12" s="49" t="s">
        <v>255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256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999900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49958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48756</v>
      </c>
    </row>
    <row r="21" spans="1:3" ht="15.6">
      <c r="A21" s="56"/>
      <c r="B21" s="54"/>
      <c r="C21" s="55"/>
    </row>
    <row r="22" spans="1:3" ht="15.6">
      <c r="A22" s="56" t="s">
        <v>257</v>
      </c>
      <c r="B22" s="54">
        <v>1</v>
      </c>
      <c r="C22" s="55">
        <v>19403</v>
      </c>
    </row>
    <row r="23" spans="1:3" ht="15.6">
      <c r="A23" s="56"/>
      <c r="B23" s="54"/>
      <c r="C23" s="55"/>
    </row>
    <row r="24" spans="1:3" ht="15.6">
      <c r="A24" s="56" t="s">
        <v>258</v>
      </c>
      <c r="B24" s="54">
        <v>1</v>
      </c>
      <c r="C24" s="55">
        <v>7700</v>
      </c>
    </row>
    <row r="25" spans="1:3" ht="15.6">
      <c r="A25" s="56"/>
      <c r="B25" s="54"/>
      <c r="C25" s="55"/>
    </row>
    <row r="26" spans="1:3" ht="15.6">
      <c r="A26" s="56" t="s">
        <v>259</v>
      </c>
      <c r="B26" s="54">
        <v>1</v>
      </c>
      <c r="C26" s="55">
        <v>13651</v>
      </c>
    </row>
    <row r="27" spans="1:3" ht="15.6">
      <c r="A27" s="22" t="s">
        <v>127</v>
      </c>
      <c r="B27" s="20">
        <v>1</v>
      </c>
      <c r="C27" s="25">
        <f>SUM(C16:C26)</f>
        <v>1139368</v>
      </c>
    </row>
    <row r="28" spans="1:3">
      <c r="A28" s="384" t="s">
        <v>24</v>
      </c>
      <c r="B28" s="385"/>
      <c r="C28" s="386"/>
    </row>
    <row r="29" spans="1:3">
      <c r="A29" s="375" t="s">
        <v>220</v>
      </c>
      <c r="B29" s="376"/>
      <c r="C29" s="377"/>
    </row>
    <row r="30" spans="1:3">
      <c r="A30" s="65" t="s">
        <v>260</v>
      </c>
      <c r="B30" s="66"/>
      <c r="C30" s="67"/>
    </row>
    <row r="31" spans="1:3">
      <c r="A31" s="65" t="s">
        <v>261</v>
      </c>
      <c r="B31" s="66"/>
      <c r="C31" s="67"/>
    </row>
    <row r="32" spans="1:3">
      <c r="A32" s="65" t="s">
        <v>221</v>
      </c>
      <c r="B32" s="66"/>
      <c r="C32" s="67"/>
    </row>
    <row r="33" spans="1:3">
      <c r="A33" s="375" t="s">
        <v>87</v>
      </c>
      <c r="B33" s="376"/>
      <c r="C33" s="377"/>
    </row>
    <row r="34" spans="1:3">
      <c r="A34" s="378" t="s">
        <v>88</v>
      </c>
      <c r="B34" s="379"/>
      <c r="C34" s="380"/>
    </row>
    <row r="35" spans="1:3">
      <c r="A35" s="378" t="s">
        <v>222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6">
    <mergeCell ref="A35:C35"/>
    <mergeCell ref="A13:C13"/>
    <mergeCell ref="A28:C28"/>
    <mergeCell ref="A29:C29"/>
    <mergeCell ref="A33:C33"/>
    <mergeCell ref="A34:C34"/>
  </mergeCells>
  <pageMargins left="0.75" right="0.75" top="1" bottom="1" header="0.5" footer="0.5"/>
  <pageSetup paperSize="9" orientation="portrait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pageSetUpPr fitToPage="1"/>
  </sheetPr>
  <dimension ref="A1:C52"/>
  <sheetViews>
    <sheetView topLeftCell="A38" workbookViewId="0">
      <selection activeCell="C1" sqref="A1:C52"/>
    </sheetView>
  </sheetViews>
  <sheetFormatPr defaultColWidth="9.109375" defaultRowHeight="14.4"/>
  <cols>
    <col min="1" max="1" width="57.6640625" customWidth="1"/>
    <col min="2" max="2" width="19.4414062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262</v>
      </c>
    </row>
    <row r="11" spans="1:3">
      <c r="A11" s="49" t="s">
        <v>263</v>
      </c>
      <c r="B11" s="5"/>
      <c r="C11" s="8"/>
    </row>
    <row r="12" spans="1:3">
      <c r="A12" s="49" t="s">
        <v>209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264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3795000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156650</v>
      </c>
    </row>
    <row r="19" spans="1:3" ht="15.6">
      <c r="A19" s="56"/>
      <c r="B19" s="54"/>
      <c r="C19" s="55"/>
    </row>
    <row r="20" spans="1:3" ht="15.6">
      <c r="A20" s="56" t="s">
        <v>125</v>
      </c>
      <c r="B20" s="54">
        <v>1</v>
      </c>
      <c r="C20" s="55">
        <v>156350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37950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101225</v>
      </c>
    </row>
    <row r="25" spans="1:3" ht="15.6">
      <c r="A25" s="56"/>
      <c r="B25" s="54"/>
      <c r="C25" s="55"/>
    </row>
    <row r="26" spans="1:3" ht="15.6">
      <c r="A26" s="56" t="s">
        <v>66</v>
      </c>
      <c r="B26" s="54">
        <v>1</v>
      </c>
      <c r="C26" s="55">
        <v>47394</v>
      </c>
    </row>
    <row r="27" spans="1:3" ht="15.6">
      <c r="A27" s="56"/>
      <c r="B27" s="54"/>
      <c r="C27" s="55"/>
    </row>
    <row r="28" spans="1:3" ht="30" customHeight="1">
      <c r="A28" s="56" t="s">
        <v>265</v>
      </c>
      <c r="B28" s="54">
        <v>1</v>
      </c>
      <c r="C28" s="55">
        <v>287103</v>
      </c>
    </row>
    <row r="29" spans="1:3" ht="15.6">
      <c r="A29" s="56"/>
      <c r="B29" s="54"/>
      <c r="C29" s="55"/>
    </row>
    <row r="30" spans="1:3" ht="15.6">
      <c r="A30" s="22" t="s">
        <v>127</v>
      </c>
      <c r="B30" s="20">
        <v>1</v>
      </c>
      <c r="C30" s="25">
        <f>SUM(C16:C29)</f>
        <v>4581672</v>
      </c>
    </row>
    <row r="31" spans="1:3">
      <c r="A31" s="384" t="s">
        <v>24</v>
      </c>
      <c r="B31" s="385"/>
      <c r="C31" s="386"/>
    </row>
    <row r="32" spans="1:3">
      <c r="A32" s="384" t="s">
        <v>234</v>
      </c>
      <c r="B32" s="385"/>
      <c r="C32" s="386"/>
    </row>
    <row r="33" spans="1:3">
      <c r="A33" s="384" t="s">
        <v>266</v>
      </c>
      <c r="B33" s="385"/>
      <c r="C33" s="386"/>
    </row>
    <row r="34" spans="1:3">
      <c r="A34" s="411" t="s">
        <v>25</v>
      </c>
      <c r="B34" s="412"/>
      <c r="C34" s="413"/>
    </row>
    <row r="35" spans="1:3">
      <c r="A35" s="411" t="s">
        <v>87</v>
      </c>
      <c r="B35" s="412"/>
      <c r="C35" s="413"/>
    </row>
    <row r="36" spans="1:3">
      <c r="A36" s="420" t="s">
        <v>230</v>
      </c>
      <c r="B36" s="421"/>
      <c r="C36" s="422"/>
    </row>
    <row r="37" spans="1:3">
      <c r="A37" s="420" t="s">
        <v>134</v>
      </c>
      <c r="B37" s="421"/>
      <c r="C37" s="422"/>
    </row>
    <row r="38" spans="1:3">
      <c r="A38" s="420" t="s">
        <v>72</v>
      </c>
      <c r="B38" s="421"/>
      <c r="C38" s="422"/>
    </row>
    <row r="39" spans="1:3">
      <c r="A39" s="32" t="s">
        <v>26</v>
      </c>
      <c r="B39" s="33"/>
      <c r="C39" s="34"/>
    </row>
    <row r="40" spans="1:3">
      <c r="A40" s="31" t="s">
        <v>27</v>
      </c>
      <c r="B40" s="30"/>
      <c r="C40" s="8"/>
    </row>
    <row r="41" spans="1:3">
      <c r="A41" s="31" t="s">
        <v>28</v>
      </c>
      <c r="B41" s="30"/>
      <c r="C41" s="8"/>
    </row>
    <row r="42" spans="1:3">
      <c r="A42" s="58" t="s">
        <v>29</v>
      </c>
      <c r="B42" s="59"/>
      <c r="C42" s="60"/>
    </row>
    <row r="43" spans="1:3">
      <c r="A43" s="35" t="s">
        <v>30</v>
      </c>
      <c r="B43" s="36"/>
      <c r="C43" s="37"/>
    </row>
    <row r="44" spans="1:3" ht="15.6">
      <c r="A44" s="61" t="s">
        <v>31</v>
      </c>
      <c r="B44" s="62"/>
      <c r="C44" s="63" t="s">
        <v>32</v>
      </c>
    </row>
    <row r="45" spans="1:3">
      <c r="A45" s="31" t="s">
        <v>33</v>
      </c>
      <c r="B45" s="31"/>
      <c r="C45" s="42"/>
    </row>
    <row r="46" spans="1:3">
      <c r="A46" s="31" t="s">
        <v>34</v>
      </c>
      <c r="B46" s="31"/>
      <c r="C46" s="42"/>
    </row>
    <row r="47" spans="1:3">
      <c r="A47" s="31" t="s">
        <v>35</v>
      </c>
      <c r="B47" s="31"/>
      <c r="C47" s="42"/>
    </row>
    <row r="48" spans="1:3">
      <c r="A48" s="31" t="s">
        <v>36</v>
      </c>
      <c r="B48" s="31"/>
      <c r="C48" s="42" t="s">
        <v>37</v>
      </c>
    </row>
    <row r="49" spans="1:3">
      <c r="A49" s="31" t="s">
        <v>38</v>
      </c>
      <c r="B49" s="31"/>
      <c r="C49" s="42" t="s">
        <v>39</v>
      </c>
    </row>
    <row r="50" spans="1:3">
      <c r="A50" s="31" t="s">
        <v>40</v>
      </c>
      <c r="B50" s="31"/>
      <c r="C50" s="42" t="s">
        <v>119</v>
      </c>
    </row>
    <row r="51" spans="1:3">
      <c r="A51" s="31" t="s">
        <v>42</v>
      </c>
      <c r="B51" s="31"/>
      <c r="C51" s="42">
        <v>9913155952</v>
      </c>
    </row>
    <row r="52" spans="1:3">
      <c r="A52" s="64"/>
      <c r="B52" s="64"/>
      <c r="C52" s="45"/>
    </row>
  </sheetData>
  <mergeCells count="9">
    <mergeCell ref="A35:C35"/>
    <mergeCell ref="A36:C36"/>
    <mergeCell ref="A37:C37"/>
    <mergeCell ref="A38:C38"/>
    <mergeCell ref="A13:C13"/>
    <mergeCell ref="A31:C31"/>
    <mergeCell ref="A32:C32"/>
    <mergeCell ref="A33:C33"/>
    <mergeCell ref="A34:C34"/>
  </mergeCells>
  <pageMargins left="0.75" right="0.75" top="1" bottom="1" header="0.5" footer="0.5"/>
  <pageSetup paperSize="9" scale="82" orientation="portrait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pageSetUpPr fitToPage="1"/>
  </sheetPr>
  <dimension ref="A1:C52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267</v>
      </c>
    </row>
    <row r="11" spans="1:3">
      <c r="A11" s="49" t="s">
        <v>268</v>
      </c>
      <c r="B11" s="5"/>
      <c r="C11" s="8"/>
    </row>
    <row r="12" spans="1:3">
      <c r="A12" s="49" t="s">
        <v>269</v>
      </c>
      <c r="B12" s="5"/>
      <c r="C12" s="8"/>
    </row>
    <row r="13" spans="1:3">
      <c r="A13" s="49" t="s">
        <v>270</v>
      </c>
      <c r="B13" s="5"/>
      <c r="C13" s="8"/>
    </row>
    <row r="14" spans="1:3" ht="22.8">
      <c r="A14" s="360" t="s">
        <v>11</v>
      </c>
      <c r="B14" s="361"/>
      <c r="C14" s="362"/>
    </row>
    <row r="15" spans="1:3" ht="31.2">
      <c r="A15" s="50" t="s">
        <v>12</v>
      </c>
      <c r="B15" s="17" t="s">
        <v>13</v>
      </c>
      <c r="C15" s="18" t="s">
        <v>14</v>
      </c>
    </row>
    <row r="16" spans="1:3" ht="41.4">
      <c r="A16" s="51" t="s">
        <v>249</v>
      </c>
      <c r="B16" s="20">
        <v>1</v>
      </c>
      <c r="C16" s="21"/>
    </row>
    <row r="17" spans="1:3" ht="15.6">
      <c r="A17" s="52" t="s">
        <v>132</v>
      </c>
      <c r="B17" s="23">
        <v>1</v>
      </c>
      <c r="C17" s="25">
        <v>2004000</v>
      </c>
    </row>
    <row r="18" spans="1:3" ht="15.6">
      <c r="A18" s="53"/>
      <c r="B18" s="54"/>
      <c r="C18" s="55"/>
    </row>
    <row r="19" spans="1:3" ht="15.6">
      <c r="A19" s="56" t="s">
        <v>17</v>
      </c>
      <c r="B19" s="54">
        <v>1</v>
      </c>
      <c r="C19" s="55">
        <v>167286</v>
      </c>
    </row>
    <row r="20" spans="1:3" ht="15.6">
      <c r="A20" s="56"/>
      <c r="B20" s="54"/>
      <c r="C20" s="55"/>
    </row>
    <row r="21" spans="1:3" ht="15.6">
      <c r="A21" s="56" t="s">
        <v>85</v>
      </c>
      <c r="B21" s="54">
        <v>1</v>
      </c>
      <c r="C21" s="55">
        <v>99500</v>
      </c>
    </row>
    <row r="22" spans="1:3" ht="15.6">
      <c r="A22" s="56"/>
      <c r="B22" s="54"/>
      <c r="C22" s="55"/>
    </row>
    <row r="23" spans="1:3" ht="15.6">
      <c r="A23" s="56" t="s">
        <v>19</v>
      </c>
      <c r="B23" s="54">
        <v>1</v>
      </c>
      <c r="C23" s="55">
        <v>20040</v>
      </c>
    </row>
    <row r="24" spans="1:3" ht="15.6">
      <c r="A24" s="56"/>
      <c r="B24" s="54"/>
      <c r="C24" s="55"/>
    </row>
    <row r="25" spans="1:3" ht="15.6">
      <c r="A25" s="56" t="s">
        <v>252</v>
      </c>
      <c r="B25" s="54">
        <v>1</v>
      </c>
      <c r="C25" s="55">
        <v>37261</v>
      </c>
    </row>
    <row r="26" spans="1:3" ht="15.6">
      <c r="A26" s="56"/>
      <c r="B26" s="54"/>
      <c r="C26" s="55"/>
    </row>
    <row r="27" spans="1:3" ht="15.6">
      <c r="A27" s="229" t="s">
        <v>219</v>
      </c>
      <c r="B27" s="230">
        <v>1</v>
      </c>
      <c r="C27" s="231">
        <v>4500</v>
      </c>
    </row>
    <row r="28" spans="1:3" ht="15.6">
      <c r="A28" s="56"/>
      <c r="B28" s="54"/>
      <c r="C28" s="55"/>
    </row>
    <row r="29" spans="1:3" ht="15.6">
      <c r="A29" s="56" t="s">
        <v>66</v>
      </c>
      <c r="B29" s="54">
        <v>1</v>
      </c>
      <c r="C29" s="55">
        <v>29061</v>
      </c>
    </row>
    <row r="30" spans="1:3" ht="15.6">
      <c r="A30" s="56"/>
      <c r="B30" s="54"/>
      <c r="C30" s="55"/>
    </row>
    <row r="31" spans="1:3" ht="15.6">
      <c r="A31" s="229" t="s">
        <v>218</v>
      </c>
      <c r="B31" s="230">
        <v>1</v>
      </c>
      <c r="C31" s="231">
        <v>9000</v>
      </c>
    </row>
    <row r="32" spans="1:3" ht="15.6">
      <c r="A32" s="98" t="s">
        <v>127</v>
      </c>
      <c r="B32" s="20">
        <v>1</v>
      </c>
      <c r="C32" s="21">
        <f>SUM(C17:C31)</f>
        <v>2370648</v>
      </c>
    </row>
    <row r="33" spans="1:3">
      <c r="A33" s="384" t="s">
        <v>24</v>
      </c>
      <c r="B33" s="385"/>
      <c r="C33" s="386"/>
    </row>
    <row r="34" spans="1:3">
      <c r="A34" s="417" t="s">
        <v>220</v>
      </c>
      <c r="B34" s="418"/>
      <c r="C34" s="419"/>
    </row>
    <row r="35" spans="1:3">
      <c r="A35" s="153" t="s">
        <v>221</v>
      </c>
      <c r="B35" s="154"/>
      <c r="C35" s="155"/>
    </row>
    <row r="36" spans="1:3">
      <c r="A36" s="402" t="s">
        <v>87</v>
      </c>
      <c r="B36" s="403"/>
      <c r="C36" s="404"/>
    </row>
    <row r="37" spans="1:3">
      <c r="A37" s="408" t="s">
        <v>88</v>
      </c>
      <c r="B37" s="409"/>
      <c r="C37" s="410"/>
    </row>
    <row r="38" spans="1:3">
      <c r="A38" s="408" t="s">
        <v>222</v>
      </c>
      <c r="B38" s="409"/>
      <c r="C38" s="410"/>
    </row>
    <row r="39" spans="1:3">
      <c r="A39" s="32" t="s">
        <v>26</v>
      </c>
      <c r="B39" s="33"/>
      <c r="C39" s="34"/>
    </row>
    <row r="40" spans="1:3">
      <c r="A40" s="31" t="s">
        <v>27</v>
      </c>
      <c r="B40" s="30"/>
      <c r="C40" s="8"/>
    </row>
    <row r="41" spans="1:3">
      <c r="A41" s="31" t="s">
        <v>28</v>
      </c>
      <c r="B41" s="30"/>
      <c r="C41" s="8"/>
    </row>
    <row r="42" spans="1:3">
      <c r="A42" s="58" t="s">
        <v>29</v>
      </c>
      <c r="B42" s="59"/>
      <c r="C42" s="60"/>
    </row>
    <row r="43" spans="1:3">
      <c r="A43" s="35" t="s">
        <v>30</v>
      </c>
      <c r="B43" s="36"/>
      <c r="C43" s="37"/>
    </row>
    <row r="44" spans="1:3" ht="15.6">
      <c r="A44" s="61" t="s">
        <v>31</v>
      </c>
      <c r="B44" s="62"/>
      <c r="C44" s="63" t="s">
        <v>32</v>
      </c>
    </row>
    <row r="45" spans="1:3">
      <c r="A45" s="31" t="s">
        <v>33</v>
      </c>
      <c r="B45" s="31"/>
      <c r="C45" s="42"/>
    </row>
    <row r="46" spans="1:3">
      <c r="A46" s="31" t="s">
        <v>34</v>
      </c>
      <c r="B46" s="31"/>
      <c r="C46" s="42"/>
    </row>
    <row r="47" spans="1:3">
      <c r="A47" s="31" t="s">
        <v>35</v>
      </c>
      <c r="B47" s="31"/>
      <c r="C47" s="42"/>
    </row>
    <row r="48" spans="1:3">
      <c r="A48" s="31" t="s">
        <v>36</v>
      </c>
      <c r="B48" s="31"/>
      <c r="C48" s="42" t="s">
        <v>37</v>
      </c>
    </row>
    <row r="49" spans="1:3">
      <c r="A49" s="31" t="s">
        <v>38</v>
      </c>
      <c r="B49" s="31"/>
      <c r="C49" s="42" t="s">
        <v>39</v>
      </c>
    </row>
    <row r="50" spans="1:3">
      <c r="A50" s="31" t="s">
        <v>40</v>
      </c>
      <c r="B50" s="31"/>
      <c r="C50" s="42" t="s">
        <v>119</v>
      </c>
    </row>
    <row r="51" spans="1:3">
      <c r="A51" s="31" t="s">
        <v>42</v>
      </c>
      <c r="B51" s="31"/>
      <c r="C51" s="42">
        <v>8347003121</v>
      </c>
    </row>
    <row r="52" spans="1:3">
      <c r="A52" s="64"/>
      <c r="B52" s="64"/>
      <c r="C52" s="45"/>
    </row>
  </sheetData>
  <mergeCells count="6">
    <mergeCell ref="A38:C38"/>
    <mergeCell ref="A14:C14"/>
    <mergeCell ref="A33:C33"/>
    <mergeCell ref="A34:C34"/>
    <mergeCell ref="A36:C36"/>
    <mergeCell ref="A37:C37"/>
  </mergeCells>
  <pageMargins left="0.75" right="0.75" top="1" bottom="1" header="0.5" footer="0.5"/>
  <pageSetup paperSize="9" scale="82" orientation="portrait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pageSetUpPr fitToPage="1"/>
  </sheetPr>
  <dimension ref="A1:C52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267</v>
      </c>
    </row>
    <row r="11" spans="1:3">
      <c r="A11" s="49" t="s">
        <v>268</v>
      </c>
      <c r="B11" s="5"/>
      <c r="C11" s="8"/>
    </row>
    <row r="12" spans="1:3">
      <c r="A12" s="49" t="s">
        <v>269</v>
      </c>
      <c r="B12" s="5"/>
      <c r="C12" s="8"/>
    </row>
    <row r="13" spans="1:3">
      <c r="A13" s="49" t="s">
        <v>270</v>
      </c>
      <c r="B13" s="5"/>
      <c r="C13" s="8"/>
    </row>
    <row r="14" spans="1:3" ht="22.8">
      <c r="A14" s="360" t="s">
        <v>11</v>
      </c>
      <c r="B14" s="361"/>
      <c r="C14" s="362"/>
    </row>
    <row r="15" spans="1:3" ht="31.2">
      <c r="A15" s="50" t="s">
        <v>12</v>
      </c>
      <c r="B15" s="17" t="s">
        <v>13</v>
      </c>
      <c r="C15" s="18" t="s">
        <v>14</v>
      </c>
    </row>
    <row r="16" spans="1:3" ht="41.4">
      <c r="A16" s="51" t="s">
        <v>271</v>
      </c>
      <c r="B16" s="20">
        <v>1</v>
      </c>
      <c r="C16" s="21"/>
    </row>
    <row r="17" spans="1:3" ht="15.6">
      <c r="A17" s="52" t="s">
        <v>132</v>
      </c>
      <c r="B17" s="23">
        <v>1</v>
      </c>
      <c r="C17" s="25">
        <v>2004000</v>
      </c>
    </row>
    <row r="18" spans="1:3" ht="15.6">
      <c r="A18" s="53"/>
      <c r="B18" s="54"/>
      <c r="C18" s="55"/>
    </row>
    <row r="19" spans="1:3" ht="15.6">
      <c r="A19" s="56" t="s">
        <v>17</v>
      </c>
      <c r="B19" s="54">
        <v>1</v>
      </c>
      <c r="C19" s="55">
        <v>167286</v>
      </c>
    </row>
    <row r="20" spans="1:3" ht="15.6">
      <c r="A20" s="56"/>
      <c r="B20" s="54"/>
      <c r="C20" s="55"/>
    </row>
    <row r="21" spans="1:3" ht="15.6">
      <c r="A21" s="56" t="s">
        <v>85</v>
      </c>
      <c r="B21" s="54">
        <v>1</v>
      </c>
      <c r="C21" s="55">
        <v>99500</v>
      </c>
    </row>
    <row r="22" spans="1:3" ht="15.6">
      <c r="A22" s="56"/>
      <c r="B22" s="54"/>
      <c r="C22" s="55"/>
    </row>
    <row r="23" spans="1:3" ht="15.6">
      <c r="A23" s="56" t="s">
        <v>19</v>
      </c>
      <c r="B23" s="54">
        <v>1</v>
      </c>
      <c r="C23" s="55">
        <v>20040</v>
      </c>
    </row>
    <row r="24" spans="1:3" ht="15.6">
      <c r="A24" s="56"/>
      <c r="B24" s="54"/>
      <c r="C24" s="55"/>
    </row>
    <row r="25" spans="1:3" ht="15.6">
      <c r="A25" s="56" t="s">
        <v>252</v>
      </c>
      <c r="B25" s="54">
        <v>1</v>
      </c>
      <c r="C25" s="55">
        <v>37261</v>
      </c>
    </row>
    <row r="26" spans="1:3" ht="15.6">
      <c r="A26" s="56"/>
      <c r="B26" s="54"/>
      <c r="C26" s="55"/>
    </row>
    <row r="27" spans="1:3" ht="15.6">
      <c r="A27" s="229" t="s">
        <v>219</v>
      </c>
      <c r="B27" s="230">
        <v>1</v>
      </c>
      <c r="C27" s="231">
        <v>4500</v>
      </c>
    </row>
    <row r="28" spans="1:3" ht="15.6">
      <c r="A28" s="56"/>
      <c r="B28" s="54"/>
      <c r="C28" s="55"/>
    </row>
    <row r="29" spans="1:3" ht="15.6">
      <c r="A29" s="56" t="s">
        <v>66</v>
      </c>
      <c r="B29" s="54">
        <v>1</v>
      </c>
      <c r="C29" s="55">
        <v>29061</v>
      </c>
    </row>
    <row r="30" spans="1:3" ht="15.6">
      <c r="A30" s="56"/>
      <c r="B30" s="54"/>
      <c r="C30" s="55"/>
    </row>
    <row r="31" spans="1:3" ht="15.6">
      <c r="A31" s="229" t="s">
        <v>218</v>
      </c>
      <c r="B31" s="230">
        <v>1</v>
      </c>
      <c r="C31" s="231">
        <v>9000</v>
      </c>
    </row>
    <row r="32" spans="1:3" ht="15.6">
      <c r="A32" s="98" t="s">
        <v>127</v>
      </c>
      <c r="B32" s="20">
        <v>1</v>
      </c>
      <c r="C32" s="21">
        <f>SUM(C17:C31)</f>
        <v>2370648</v>
      </c>
    </row>
    <row r="33" spans="1:3">
      <c r="A33" s="384" t="s">
        <v>24</v>
      </c>
      <c r="B33" s="385"/>
      <c r="C33" s="386"/>
    </row>
    <row r="34" spans="1:3">
      <c r="A34" s="417" t="s">
        <v>220</v>
      </c>
      <c r="B34" s="418"/>
      <c r="C34" s="419"/>
    </row>
    <row r="35" spans="1:3">
      <c r="A35" s="153" t="s">
        <v>221</v>
      </c>
      <c r="B35" s="154"/>
      <c r="C35" s="155"/>
    </row>
    <row r="36" spans="1:3">
      <c r="A36" s="402" t="s">
        <v>87</v>
      </c>
      <c r="B36" s="403"/>
      <c r="C36" s="404"/>
    </row>
    <row r="37" spans="1:3">
      <c r="A37" s="408" t="s">
        <v>88</v>
      </c>
      <c r="B37" s="409"/>
      <c r="C37" s="410"/>
    </row>
    <row r="38" spans="1:3">
      <c r="A38" s="408" t="s">
        <v>222</v>
      </c>
      <c r="B38" s="409"/>
      <c r="C38" s="410"/>
    </row>
    <row r="39" spans="1:3">
      <c r="A39" s="32" t="s">
        <v>26</v>
      </c>
      <c r="B39" s="33"/>
      <c r="C39" s="34"/>
    </row>
    <row r="40" spans="1:3">
      <c r="A40" s="31" t="s">
        <v>27</v>
      </c>
      <c r="B40" s="30"/>
      <c r="C40" s="8"/>
    </row>
    <row r="41" spans="1:3">
      <c r="A41" s="31" t="s">
        <v>28</v>
      </c>
      <c r="B41" s="30"/>
      <c r="C41" s="8"/>
    </row>
    <row r="42" spans="1:3">
      <c r="A42" s="58" t="s">
        <v>29</v>
      </c>
      <c r="B42" s="59"/>
      <c r="C42" s="60"/>
    </row>
    <row r="43" spans="1:3">
      <c r="A43" s="35" t="s">
        <v>30</v>
      </c>
      <c r="B43" s="36"/>
      <c r="C43" s="37"/>
    </row>
    <row r="44" spans="1:3" ht="15.6">
      <c r="A44" s="61" t="s">
        <v>31</v>
      </c>
      <c r="B44" s="62"/>
      <c r="C44" s="63" t="s">
        <v>32</v>
      </c>
    </row>
    <row r="45" spans="1:3">
      <c r="A45" s="31" t="s">
        <v>33</v>
      </c>
      <c r="B45" s="31"/>
      <c r="C45" s="42"/>
    </row>
    <row r="46" spans="1:3">
      <c r="A46" s="31" t="s">
        <v>34</v>
      </c>
      <c r="B46" s="31"/>
      <c r="C46" s="42"/>
    </row>
    <row r="47" spans="1:3">
      <c r="A47" s="31" t="s">
        <v>35</v>
      </c>
      <c r="B47" s="31"/>
      <c r="C47" s="42"/>
    </row>
    <row r="48" spans="1:3">
      <c r="A48" s="31" t="s">
        <v>36</v>
      </c>
      <c r="B48" s="31"/>
      <c r="C48" s="42" t="s">
        <v>37</v>
      </c>
    </row>
    <row r="49" spans="1:3">
      <c r="A49" s="31" t="s">
        <v>38</v>
      </c>
      <c r="B49" s="31"/>
      <c r="C49" s="42" t="s">
        <v>39</v>
      </c>
    </row>
    <row r="50" spans="1:3">
      <c r="A50" s="31" t="s">
        <v>40</v>
      </c>
      <c r="B50" s="31"/>
      <c r="C50" s="42" t="s">
        <v>119</v>
      </c>
    </row>
    <row r="51" spans="1:3">
      <c r="A51" s="31" t="s">
        <v>42</v>
      </c>
      <c r="B51" s="31"/>
      <c r="C51" s="42">
        <v>8347003121</v>
      </c>
    </row>
    <row r="52" spans="1:3">
      <c r="A52" s="64"/>
      <c r="B52" s="64"/>
      <c r="C52" s="45"/>
    </row>
  </sheetData>
  <mergeCells count="6">
    <mergeCell ref="A38:C38"/>
    <mergeCell ref="A14:C14"/>
    <mergeCell ref="A33:C33"/>
    <mergeCell ref="A34:C34"/>
    <mergeCell ref="A36:C36"/>
    <mergeCell ref="A37:C37"/>
  </mergeCells>
  <pageMargins left="0.75" right="0.75" top="1" bottom="1" header="0.5" footer="0.5"/>
  <pageSetup paperSize="9" scale="82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C50"/>
  <sheetViews>
    <sheetView topLeftCell="A26" workbookViewId="0">
      <selection activeCell="C28" sqref="A27:C29"/>
    </sheetView>
  </sheetViews>
  <sheetFormatPr defaultColWidth="9.109375" defaultRowHeight="14.4"/>
  <cols>
    <col min="1" max="1" width="52.441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257"/>
    </row>
    <row r="11" spans="1:3" ht="15.6">
      <c r="A11" s="71" t="s">
        <v>59</v>
      </c>
      <c r="B11" s="11"/>
      <c r="C11" s="8"/>
    </row>
    <row r="12" spans="1:3" ht="15.6">
      <c r="A12" s="96" t="s">
        <v>60</v>
      </c>
      <c r="B12" s="11"/>
      <c r="C12" s="97" t="s">
        <v>61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315" t="s">
        <v>64</v>
      </c>
      <c r="B15" s="20"/>
      <c r="C15" s="21"/>
    </row>
    <row r="16" spans="1:3" ht="15.6">
      <c r="A16" s="339" t="s">
        <v>16</v>
      </c>
      <c r="B16" s="346">
        <v>1</v>
      </c>
      <c r="C16" s="347">
        <v>1749000</v>
      </c>
    </row>
    <row r="17" spans="1:3" ht="15.6">
      <c r="A17" s="261"/>
      <c r="B17" s="262"/>
      <c r="C17" s="263"/>
    </row>
    <row r="18" spans="1:3" ht="15.6">
      <c r="A18" s="261" t="s">
        <v>65</v>
      </c>
      <c r="B18" s="262">
        <v>1</v>
      </c>
      <c r="C18" s="263">
        <v>148969</v>
      </c>
    </row>
    <row r="19" spans="1:3" ht="15.6">
      <c r="A19" s="261"/>
      <c r="B19" s="262"/>
      <c r="C19" s="263"/>
    </row>
    <row r="20" spans="1:3" ht="15.6">
      <c r="A20" s="261" t="s">
        <v>47</v>
      </c>
      <c r="B20" s="262">
        <v>1</v>
      </c>
      <c r="C20" s="263">
        <v>66923</v>
      </c>
    </row>
    <row r="21" spans="1:3" ht="15.6">
      <c r="A21" s="261"/>
      <c r="B21" s="262"/>
      <c r="C21" s="263"/>
    </row>
    <row r="22" spans="1:3" ht="15.6">
      <c r="A22" s="261" t="s">
        <v>19</v>
      </c>
      <c r="B22" s="262">
        <v>1</v>
      </c>
      <c r="C22" s="263">
        <v>17490</v>
      </c>
    </row>
    <row r="23" spans="1:3" ht="15.6">
      <c r="A23" s="261"/>
      <c r="B23" s="262"/>
      <c r="C23" s="263"/>
    </row>
    <row r="24" spans="1:3" ht="15.6">
      <c r="A24" s="261" t="s">
        <v>20</v>
      </c>
      <c r="B24" s="262">
        <v>1</v>
      </c>
      <c r="C24" s="263">
        <v>33660</v>
      </c>
    </row>
    <row r="25" spans="1:3" ht="15.6">
      <c r="A25" s="340"/>
      <c r="B25" s="341"/>
      <c r="C25" s="342"/>
    </row>
    <row r="26" spans="1:3" ht="15.6">
      <c r="A26" s="340" t="s">
        <v>66</v>
      </c>
      <c r="B26" s="341">
        <v>1</v>
      </c>
      <c r="C26" s="342">
        <v>18771</v>
      </c>
    </row>
    <row r="27" spans="1:3" ht="15.6">
      <c r="A27" s="267" t="s">
        <v>23</v>
      </c>
      <c r="B27" s="268">
        <v>1</v>
      </c>
      <c r="C27" s="269">
        <f>SUM(C16:C26)</f>
        <v>2034813</v>
      </c>
    </row>
    <row r="28" spans="1:3">
      <c r="A28" s="72" t="s">
        <v>67</v>
      </c>
      <c r="B28" s="30"/>
      <c r="C28" s="8"/>
    </row>
    <row r="29" spans="1:3" s="345" customFormat="1" ht="12">
      <c r="A29" s="29" t="s">
        <v>68</v>
      </c>
      <c r="B29" s="348"/>
      <c r="C29" s="349"/>
    </row>
    <row r="30" spans="1:3" ht="21" customHeight="1">
      <c r="A30" s="366" t="s">
        <v>69</v>
      </c>
      <c r="B30" s="367"/>
      <c r="C30" s="368"/>
    </row>
    <row r="31" spans="1:3">
      <c r="A31" s="369" t="s">
        <v>70</v>
      </c>
      <c r="B31" s="370"/>
      <c r="C31" s="371"/>
    </row>
    <row r="32" spans="1:3">
      <c r="A32" s="29" t="s">
        <v>71</v>
      </c>
      <c r="B32" s="30"/>
      <c r="C32" s="8"/>
    </row>
    <row r="33" spans="1:3">
      <c r="A33" s="29" t="s">
        <v>72</v>
      </c>
      <c r="B33" s="30"/>
      <c r="C33" s="8"/>
    </row>
    <row r="34" spans="1:3">
      <c r="A34" s="29" t="s">
        <v>73</v>
      </c>
      <c r="B34" s="30"/>
      <c r="C34" s="8"/>
    </row>
    <row r="35" spans="1:3">
      <c r="A35" s="31" t="s">
        <v>74</v>
      </c>
      <c r="B35" s="30"/>
      <c r="C35" s="8"/>
    </row>
    <row r="36" spans="1:3">
      <c r="A36" s="31" t="s">
        <v>75</v>
      </c>
      <c r="B36" s="30"/>
      <c r="C36" s="8"/>
    </row>
    <row r="37" spans="1:3">
      <c r="A37" s="31" t="s">
        <v>76</v>
      </c>
      <c r="B37" s="30"/>
      <c r="C37" s="8"/>
    </row>
    <row r="38" spans="1:3">
      <c r="A38" s="32" t="s">
        <v>26</v>
      </c>
      <c r="B38" s="33"/>
      <c r="C38" s="34"/>
    </row>
    <row r="39" spans="1:3">
      <c r="A39" s="31" t="s">
        <v>77</v>
      </c>
      <c r="B39" s="30"/>
      <c r="C39" s="8"/>
    </row>
    <row r="40" spans="1:3">
      <c r="A40" s="35" t="s">
        <v>30</v>
      </c>
      <c r="B40" s="36"/>
      <c r="C40" s="37"/>
    </row>
    <row r="41" spans="1:3">
      <c r="A41" s="32" t="s">
        <v>78</v>
      </c>
      <c r="B41" s="36"/>
      <c r="C41" s="37"/>
    </row>
    <row r="42" spans="1:3" ht="15.6">
      <c r="A42" s="61" t="s">
        <v>31</v>
      </c>
      <c r="B42" s="62"/>
      <c r="C42" s="63" t="s">
        <v>32</v>
      </c>
    </row>
    <row r="43" spans="1:3">
      <c r="A43" s="31" t="s">
        <v>33</v>
      </c>
      <c r="B43" s="31"/>
      <c r="C43" s="42"/>
    </row>
    <row r="44" spans="1:3">
      <c r="A44" s="31" t="s">
        <v>34</v>
      </c>
      <c r="B44" s="31"/>
      <c r="C44" s="42"/>
    </row>
    <row r="45" spans="1:3">
      <c r="A45" s="31" t="s">
        <v>35</v>
      </c>
      <c r="B45" s="31"/>
      <c r="C45" s="42"/>
    </row>
    <row r="46" spans="1:3">
      <c r="A46" s="31" t="s">
        <v>36</v>
      </c>
      <c r="B46" s="31"/>
      <c r="C46" s="42" t="s">
        <v>37</v>
      </c>
    </row>
    <row r="47" spans="1:3">
      <c r="A47" s="31" t="s">
        <v>38</v>
      </c>
      <c r="B47" s="31"/>
      <c r="C47" s="42" t="s">
        <v>39</v>
      </c>
    </row>
    <row r="48" spans="1:3">
      <c r="A48" s="31" t="s">
        <v>40</v>
      </c>
      <c r="B48" s="31"/>
      <c r="C48" s="42" t="s">
        <v>79</v>
      </c>
    </row>
    <row r="49" spans="1:3">
      <c r="A49" s="31" t="s">
        <v>42</v>
      </c>
      <c r="B49" s="31"/>
      <c r="C49" s="42">
        <v>9106899047</v>
      </c>
    </row>
    <row r="50" spans="1:3">
      <c r="A50" s="64"/>
      <c r="B50" s="64"/>
      <c r="C50" s="45"/>
    </row>
  </sheetData>
  <mergeCells count="3">
    <mergeCell ref="A13:C13"/>
    <mergeCell ref="A30:C30"/>
    <mergeCell ref="A31:C31"/>
  </mergeCells>
  <pageMargins left="0.75" right="0.75" top="1" bottom="1" header="0.5" footer="0.5"/>
  <pageSetup paperSize="9" scale="89" orientation="portrait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pageSetUpPr fitToPage="1"/>
  </sheetPr>
  <dimension ref="A1:C48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224</v>
      </c>
    </row>
    <row r="11" spans="1:3">
      <c r="A11" s="49" t="s">
        <v>272</v>
      </c>
      <c r="B11" s="5"/>
      <c r="C11" s="8"/>
    </row>
    <row r="12" spans="1:3">
      <c r="A12" s="49" t="s">
        <v>209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273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2687500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116612</v>
      </c>
    </row>
    <row r="19" spans="1:3" ht="15.6">
      <c r="A19" s="56"/>
      <c r="B19" s="54"/>
      <c r="C19" s="55"/>
    </row>
    <row r="20" spans="1:3" ht="15.6">
      <c r="A20" s="56" t="s">
        <v>125</v>
      </c>
      <c r="B20" s="54">
        <v>1</v>
      </c>
      <c r="C20" s="55">
        <v>155489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26875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65803</v>
      </c>
    </row>
    <row r="25" spans="1:3" ht="15.6">
      <c r="A25" s="56"/>
      <c r="B25" s="54"/>
      <c r="C25" s="55"/>
    </row>
    <row r="26" spans="1:3" ht="15.6">
      <c r="A26" s="56" t="s">
        <v>66</v>
      </c>
      <c r="B26" s="54">
        <v>1</v>
      </c>
      <c r="C26" s="55">
        <v>42924</v>
      </c>
    </row>
    <row r="27" spans="1:3" ht="15.6">
      <c r="A27" s="85"/>
      <c r="B27" s="255"/>
      <c r="C27" s="86"/>
    </row>
    <row r="28" spans="1:3" ht="15.6">
      <c r="A28" s="22" t="s">
        <v>127</v>
      </c>
      <c r="B28" s="20">
        <v>1</v>
      </c>
      <c r="C28" s="25">
        <f>SUM(C16:C27)</f>
        <v>3095203</v>
      </c>
    </row>
    <row r="29" spans="1:3">
      <c r="A29" s="384" t="s">
        <v>24</v>
      </c>
      <c r="B29" s="385"/>
      <c r="C29" s="386"/>
    </row>
    <row r="30" spans="1:3">
      <c r="A30" s="408" t="s">
        <v>229</v>
      </c>
      <c r="B30" s="409"/>
      <c r="C30" s="410"/>
    </row>
    <row r="31" spans="1:3" ht="15.6">
      <c r="A31" s="87" t="s">
        <v>25</v>
      </c>
      <c r="B31" s="88"/>
      <c r="C31" s="86"/>
    </row>
    <row r="32" spans="1:3">
      <c r="A32" s="375" t="s">
        <v>87</v>
      </c>
      <c r="B32" s="376"/>
      <c r="C32" s="377"/>
    </row>
    <row r="33" spans="1:3">
      <c r="A33" s="378" t="s">
        <v>230</v>
      </c>
      <c r="B33" s="379"/>
      <c r="C33" s="380"/>
    </row>
    <row r="34" spans="1:3">
      <c r="A34" s="68" t="s">
        <v>134</v>
      </c>
      <c r="B34" s="69"/>
      <c r="C34" s="70"/>
    </row>
    <row r="35" spans="1:3">
      <c r="A35" s="32" t="s">
        <v>26</v>
      </c>
      <c r="B35" s="33"/>
      <c r="C35" s="34"/>
    </row>
    <row r="36" spans="1:3">
      <c r="A36" s="31" t="s">
        <v>27</v>
      </c>
      <c r="B36" s="30"/>
      <c r="C36" s="8"/>
    </row>
    <row r="37" spans="1:3">
      <c r="A37" s="31" t="s">
        <v>28</v>
      </c>
      <c r="B37" s="30"/>
      <c r="C37" s="8"/>
    </row>
    <row r="38" spans="1:3">
      <c r="A38" s="58" t="s">
        <v>29</v>
      </c>
      <c r="B38" s="59"/>
      <c r="C38" s="60"/>
    </row>
    <row r="39" spans="1:3">
      <c r="A39" s="35" t="s">
        <v>30</v>
      </c>
      <c r="B39" s="36"/>
      <c r="C39" s="37"/>
    </row>
    <row r="40" spans="1:3" ht="15.6">
      <c r="A40" s="61" t="s">
        <v>31</v>
      </c>
      <c r="B40" s="62"/>
      <c r="C40" s="63" t="s">
        <v>32</v>
      </c>
    </row>
    <row r="41" spans="1:3">
      <c r="A41" s="31" t="s">
        <v>33</v>
      </c>
      <c r="B41" s="31"/>
      <c r="C41" s="42"/>
    </row>
    <row r="42" spans="1:3">
      <c r="A42" s="31" t="s">
        <v>34</v>
      </c>
      <c r="B42" s="31"/>
      <c r="C42" s="42"/>
    </row>
    <row r="43" spans="1:3">
      <c r="A43" s="31" t="s">
        <v>35</v>
      </c>
      <c r="B43" s="31"/>
      <c r="C43" s="42"/>
    </row>
    <row r="44" spans="1:3">
      <c r="A44" s="31" t="s">
        <v>36</v>
      </c>
      <c r="B44" s="31"/>
      <c r="C44" s="42" t="s">
        <v>37</v>
      </c>
    </row>
    <row r="45" spans="1:3">
      <c r="A45" s="31" t="s">
        <v>38</v>
      </c>
      <c r="B45" s="31"/>
      <c r="C45" s="42" t="s">
        <v>39</v>
      </c>
    </row>
    <row r="46" spans="1:3">
      <c r="A46" s="31" t="s">
        <v>40</v>
      </c>
      <c r="B46" s="31"/>
      <c r="C46" s="42" t="s">
        <v>231</v>
      </c>
    </row>
    <row r="47" spans="1:3">
      <c r="A47" s="31" t="s">
        <v>42</v>
      </c>
      <c r="B47" s="31"/>
      <c r="C47" s="42">
        <v>9426043636</v>
      </c>
    </row>
    <row r="48" spans="1:3">
      <c r="A48" s="64"/>
      <c r="B48" s="64"/>
      <c r="C48" s="45"/>
    </row>
  </sheetData>
  <mergeCells count="5">
    <mergeCell ref="A13:C13"/>
    <mergeCell ref="A29:C29"/>
    <mergeCell ref="A30:C30"/>
    <mergeCell ref="A32:C32"/>
    <mergeCell ref="A33:C33"/>
  </mergeCells>
  <pageMargins left="0.75" right="0.75" top="1" bottom="1" header="0.5" footer="0.5"/>
  <pageSetup paperSize="9" scale="86" orientation="portrait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pageSetUpPr fitToPage="1"/>
  </sheetPr>
  <dimension ref="A1:F53"/>
  <sheetViews>
    <sheetView topLeftCell="A19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5.33203125" customWidth="1"/>
    <col min="3" max="3" width="25.44140625" customWidth="1"/>
    <col min="5" max="5" width="12.88671875"/>
    <col min="6" max="6" width="9.6640625"/>
  </cols>
  <sheetData>
    <row r="1" spans="1:6">
      <c r="A1" s="1"/>
      <c r="B1" s="2"/>
      <c r="C1" s="3"/>
    </row>
    <row r="2" spans="1:6" ht="21">
      <c r="A2" s="46"/>
      <c r="B2" s="5"/>
      <c r="C2" s="6" t="s">
        <v>1</v>
      </c>
    </row>
    <row r="3" spans="1:6" ht="15.6">
      <c r="A3" s="4"/>
      <c r="B3" s="5"/>
      <c r="C3" s="7" t="s">
        <v>2</v>
      </c>
    </row>
    <row r="4" spans="1:6" ht="15.6">
      <c r="A4" s="4"/>
      <c r="B4" s="5"/>
      <c r="C4" s="7" t="s">
        <v>3</v>
      </c>
    </row>
    <row r="5" spans="1:6" ht="15.6">
      <c r="A5" s="4"/>
      <c r="B5" s="5"/>
      <c r="C5" s="7" t="s">
        <v>43</v>
      </c>
    </row>
    <row r="6" spans="1:6" ht="15.6">
      <c r="A6" s="4"/>
      <c r="B6" s="5"/>
      <c r="C6" s="7" t="s">
        <v>5</v>
      </c>
    </row>
    <row r="7" spans="1:6" ht="15.6">
      <c r="A7" s="4"/>
      <c r="B7" s="5"/>
      <c r="C7" s="7" t="s">
        <v>6</v>
      </c>
    </row>
    <row r="8" spans="1:6">
      <c r="A8" s="4"/>
      <c r="B8" s="5"/>
      <c r="C8" s="8"/>
    </row>
    <row r="9" spans="1:6" ht="16.95" customHeight="1">
      <c r="A9" s="4"/>
      <c r="B9" s="5"/>
      <c r="C9" s="9"/>
    </row>
    <row r="10" spans="1:6">
      <c r="A10" s="47" t="s">
        <v>7</v>
      </c>
      <c r="B10" s="5"/>
      <c r="C10" s="48" t="s">
        <v>267</v>
      </c>
    </row>
    <row r="11" spans="1:6">
      <c r="A11" s="49" t="s">
        <v>263</v>
      </c>
      <c r="B11" s="5"/>
      <c r="C11" s="8"/>
    </row>
    <row r="12" spans="1:6">
      <c r="A12" s="49" t="s">
        <v>209</v>
      </c>
      <c r="B12" s="5"/>
      <c r="C12" s="8"/>
    </row>
    <row r="13" spans="1:6" ht="22.8">
      <c r="A13" s="360" t="s">
        <v>11</v>
      </c>
      <c r="B13" s="361"/>
      <c r="C13" s="362"/>
    </row>
    <row r="14" spans="1:6" ht="31.2">
      <c r="A14" s="50" t="s">
        <v>12</v>
      </c>
      <c r="B14" s="17" t="s">
        <v>13</v>
      </c>
      <c r="C14" s="18" t="s">
        <v>14</v>
      </c>
    </row>
    <row r="15" spans="1:6" ht="27.6">
      <c r="A15" s="51" t="s">
        <v>264</v>
      </c>
      <c r="B15" s="20">
        <v>1</v>
      </c>
      <c r="C15" s="21"/>
    </row>
    <row r="16" spans="1:6" ht="15.6">
      <c r="A16" s="52" t="s">
        <v>132</v>
      </c>
      <c r="B16" s="23">
        <v>1</v>
      </c>
      <c r="C16" s="25">
        <v>3795000</v>
      </c>
      <c r="E16" s="240"/>
      <c r="F16" s="240"/>
    </row>
    <row r="17" spans="1:5" ht="15.6">
      <c r="A17" s="53"/>
      <c r="B17" s="54"/>
      <c r="C17" s="55"/>
    </row>
    <row r="18" spans="1:5" ht="15.6">
      <c r="A18" s="56" t="s">
        <v>17</v>
      </c>
      <c r="B18" s="54">
        <v>1</v>
      </c>
      <c r="C18" s="55">
        <v>156650</v>
      </c>
      <c r="E18" s="240"/>
    </row>
    <row r="19" spans="1:5" ht="15.6">
      <c r="A19" s="56"/>
      <c r="B19" s="54"/>
      <c r="C19" s="55"/>
    </row>
    <row r="20" spans="1:5" ht="15.6">
      <c r="A20" s="56" t="s">
        <v>125</v>
      </c>
      <c r="B20" s="54">
        <v>1</v>
      </c>
      <c r="C20" s="55">
        <v>156350</v>
      </c>
    </row>
    <row r="21" spans="1:5" ht="15.6">
      <c r="A21" s="56"/>
      <c r="B21" s="54"/>
      <c r="C21" s="55"/>
    </row>
    <row r="22" spans="1:5" ht="15.6">
      <c r="A22" s="56" t="s">
        <v>19</v>
      </c>
      <c r="B22" s="54">
        <v>1</v>
      </c>
      <c r="C22" s="55">
        <v>37950</v>
      </c>
    </row>
    <row r="23" spans="1:5" ht="15.6">
      <c r="A23" s="56"/>
      <c r="B23" s="54"/>
      <c r="C23" s="55"/>
    </row>
    <row r="24" spans="1:5" ht="15.6">
      <c r="A24" s="56" t="s">
        <v>20</v>
      </c>
      <c r="B24" s="54">
        <v>1</v>
      </c>
      <c r="C24" s="55">
        <v>101225</v>
      </c>
    </row>
    <row r="25" spans="1:5" ht="15.6">
      <c r="A25" s="56"/>
      <c r="B25" s="54"/>
      <c r="C25" s="55"/>
    </row>
    <row r="26" spans="1:5" ht="15.6">
      <c r="A26" s="56" t="s">
        <v>66</v>
      </c>
      <c r="B26" s="54">
        <v>1</v>
      </c>
      <c r="C26" s="55">
        <v>47394</v>
      </c>
    </row>
    <row r="27" spans="1:5" ht="15.6">
      <c r="A27" s="229"/>
      <c r="B27" s="230"/>
      <c r="C27" s="231"/>
    </row>
    <row r="28" spans="1:5" ht="15.6">
      <c r="A28" s="297" t="s">
        <v>274</v>
      </c>
      <c r="B28" s="91">
        <v>1</v>
      </c>
      <c r="C28" s="92">
        <f>SUM(C16:C27)</f>
        <v>4294569</v>
      </c>
    </row>
    <row r="29" spans="1:5" ht="15.6">
      <c r="A29" s="312" t="s">
        <v>275</v>
      </c>
      <c r="B29" s="313">
        <v>1</v>
      </c>
      <c r="C29" s="316">
        <f>C16/2</f>
        <v>1897500</v>
      </c>
    </row>
    <row r="30" spans="1:5" ht="15.6">
      <c r="A30" s="317" t="s">
        <v>276</v>
      </c>
      <c r="B30" s="313">
        <v>1</v>
      </c>
      <c r="C30" s="316">
        <f>C28-C29</f>
        <v>2397069</v>
      </c>
    </row>
    <row r="31" spans="1:5" ht="15.6">
      <c r="A31" s="297" t="s">
        <v>127</v>
      </c>
      <c r="B31" s="91">
        <v>1</v>
      </c>
      <c r="C31" s="92">
        <f>SUM(C29:C30)</f>
        <v>4294569</v>
      </c>
      <c r="E31" s="240"/>
    </row>
    <row r="32" spans="1:5">
      <c r="A32" s="423" t="s">
        <v>24</v>
      </c>
      <c r="B32" s="424"/>
      <c r="C32" s="425"/>
    </row>
    <row r="33" spans="1:3">
      <c r="A33" s="423" t="s">
        <v>234</v>
      </c>
      <c r="B33" s="424"/>
      <c r="C33" s="425"/>
    </row>
    <row r="34" spans="1:3">
      <c r="A34" s="423" t="s">
        <v>266</v>
      </c>
      <c r="B34" s="424"/>
      <c r="C34" s="425"/>
    </row>
    <row r="35" spans="1:3">
      <c r="A35" s="426" t="s">
        <v>25</v>
      </c>
      <c r="B35" s="427"/>
      <c r="C35" s="428"/>
    </row>
    <row r="36" spans="1:3">
      <c r="A36" s="411" t="s">
        <v>87</v>
      </c>
      <c r="B36" s="412"/>
      <c r="C36" s="413"/>
    </row>
    <row r="37" spans="1:3">
      <c r="A37" s="420" t="s">
        <v>230</v>
      </c>
      <c r="B37" s="421"/>
      <c r="C37" s="422"/>
    </row>
    <row r="38" spans="1:3">
      <c r="A38" s="420" t="s">
        <v>134</v>
      </c>
      <c r="B38" s="421"/>
      <c r="C38" s="422"/>
    </row>
    <row r="39" spans="1:3">
      <c r="A39" s="429" t="s">
        <v>72</v>
      </c>
      <c r="B39" s="430"/>
      <c r="C39" s="431"/>
    </row>
    <row r="40" spans="1:3">
      <c r="A40" s="32" t="s">
        <v>26</v>
      </c>
      <c r="B40" s="33"/>
      <c r="C40" s="34"/>
    </row>
    <row r="41" spans="1:3">
      <c r="A41" s="31" t="s">
        <v>27</v>
      </c>
      <c r="B41" s="30"/>
      <c r="C41" s="8"/>
    </row>
    <row r="42" spans="1:3">
      <c r="A42" s="31" t="s">
        <v>28</v>
      </c>
      <c r="B42" s="30"/>
      <c r="C42" s="8"/>
    </row>
    <row r="43" spans="1:3">
      <c r="A43" s="58" t="s">
        <v>29</v>
      </c>
      <c r="B43" s="59"/>
      <c r="C43" s="60"/>
    </row>
    <row r="44" spans="1:3">
      <c r="A44" s="35" t="s">
        <v>30</v>
      </c>
      <c r="B44" s="36"/>
      <c r="C44" s="37"/>
    </row>
    <row r="45" spans="1:3" ht="15.6">
      <c r="A45" s="61" t="s">
        <v>31</v>
      </c>
      <c r="B45" s="62"/>
      <c r="C45" s="63" t="s">
        <v>32</v>
      </c>
    </row>
    <row r="46" spans="1:3">
      <c r="A46" s="31" t="s">
        <v>33</v>
      </c>
      <c r="B46" s="31"/>
      <c r="C46" s="42"/>
    </row>
    <row r="47" spans="1:3">
      <c r="A47" s="31" t="s">
        <v>34</v>
      </c>
      <c r="B47" s="31"/>
      <c r="C47" s="42"/>
    </row>
    <row r="48" spans="1:3">
      <c r="A48" s="31" t="s">
        <v>35</v>
      </c>
      <c r="B48" s="31"/>
      <c r="C48" s="42"/>
    </row>
    <row r="49" spans="1:3">
      <c r="A49" s="31" t="s">
        <v>36</v>
      </c>
      <c r="B49" s="31"/>
      <c r="C49" s="42" t="s">
        <v>37</v>
      </c>
    </row>
    <row r="50" spans="1:3">
      <c r="A50" s="31" t="s">
        <v>38</v>
      </c>
      <c r="B50" s="31"/>
      <c r="C50" s="42" t="s">
        <v>39</v>
      </c>
    </row>
    <row r="51" spans="1:3">
      <c r="A51" s="31" t="s">
        <v>40</v>
      </c>
      <c r="B51" s="31"/>
      <c r="C51" s="42" t="s">
        <v>119</v>
      </c>
    </row>
    <row r="52" spans="1:3">
      <c r="A52" s="31" t="s">
        <v>42</v>
      </c>
      <c r="B52" s="31"/>
      <c r="C52" s="42">
        <v>9913155952</v>
      </c>
    </row>
    <row r="53" spans="1:3">
      <c r="A53" s="64"/>
      <c r="B53" s="64"/>
      <c r="C53" s="45"/>
    </row>
  </sheetData>
  <mergeCells count="9">
    <mergeCell ref="A36:C36"/>
    <mergeCell ref="A37:C37"/>
    <mergeCell ref="A38:C38"/>
    <mergeCell ref="A39:C39"/>
    <mergeCell ref="A13:C13"/>
    <mergeCell ref="A32:C32"/>
    <mergeCell ref="A33:C33"/>
    <mergeCell ref="A34:C34"/>
    <mergeCell ref="A35:C35"/>
  </mergeCells>
  <pageMargins left="0.75" right="0.75" top="1" bottom="1" header="0.5" footer="0.5"/>
  <pageSetup paperSize="9" scale="82" orientation="portrait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pageSetUpPr fitToPage="1"/>
  </sheetPr>
  <dimension ref="A1:C53"/>
  <sheetViews>
    <sheetView topLeftCell="A19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5.3320312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267</v>
      </c>
    </row>
    <row r="11" spans="1:3">
      <c r="A11" s="49" t="s">
        <v>263</v>
      </c>
      <c r="B11" s="5"/>
      <c r="C11" s="8"/>
    </row>
    <row r="12" spans="1:3">
      <c r="A12" s="49" t="s">
        <v>209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264</v>
      </c>
      <c r="B15" s="20">
        <v>1</v>
      </c>
      <c r="C15" s="21"/>
    </row>
    <row r="16" spans="1:3" ht="15.6">
      <c r="A16" s="52" t="s">
        <v>132</v>
      </c>
      <c r="B16" s="23">
        <v>1</v>
      </c>
      <c r="C16" s="308">
        <v>3795000</v>
      </c>
    </row>
    <row r="17" spans="1:3" ht="15.6">
      <c r="A17" s="53"/>
      <c r="B17" s="54"/>
      <c r="C17" s="309"/>
    </row>
    <row r="18" spans="1:3" ht="15.6">
      <c r="A18" s="56" t="s">
        <v>17</v>
      </c>
      <c r="B18" s="54">
        <v>1</v>
      </c>
      <c r="C18" s="309">
        <v>156650</v>
      </c>
    </row>
    <row r="19" spans="1:3" ht="15.6">
      <c r="A19" s="56"/>
      <c r="B19" s="54"/>
      <c r="C19" s="309"/>
    </row>
    <row r="20" spans="1:3" ht="15.6">
      <c r="A20" s="56" t="s">
        <v>125</v>
      </c>
      <c r="B20" s="54">
        <v>1</v>
      </c>
      <c r="C20" s="309">
        <v>156350</v>
      </c>
    </row>
    <row r="21" spans="1:3" ht="15.6">
      <c r="A21" s="56"/>
      <c r="B21" s="54"/>
      <c r="C21" s="309"/>
    </row>
    <row r="22" spans="1:3" ht="15.6">
      <c r="A22" s="56" t="s">
        <v>19</v>
      </c>
      <c r="B22" s="54">
        <v>1</v>
      </c>
      <c r="C22" s="309">
        <v>37950</v>
      </c>
    </row>
    <row r="23" spans="1:3" ht="15.6">
      <c r="A23" s="56"/>
      <c r="B23" s="54"/>
      <c r="C23" s="309"/>
    </row>
    <row r="24" spans="1:3" ht="15.6">
      <c r="A24" s="56" t="s">
        <v>20</v>
      </c>
      <c r="B24" s="54">
        <v>1</v>
      </c>
      <c r="C24" s="309">
        <v>101225</v>
      </c>
    </row>
    <row r="25" spans="1:3" ht="15.6">
      <c r="A25" s="56"/>
      <c r="B25" s="54"/>
      <c r="C25" s="309"/>
    </row>
    <row r="26" spans="1:3" ht="15.6">
      <c r="A26" s="56" t="s">
        <v>66</v>
      </c>
      <c r="B26" s="54">
        <v>1</v>
      </c>
      <c r="C26" s="309">
        <v>47394</v>
      </c>
    </row>
    <row r="27" spans="1:3" ht="15.6">
      <c r="A27" s="229"/>
      <c r="B27" s="230"/>
      <c r="C27" s="310"/>
    </row>
    <row r="28" spans="1:3" ht="15.6">
      <c r="A28" s="297" t="s">
        <v>277</v>
      </c>
      <c r="B28" s="91">
        <v>1</v>
      </c>
      <c r="C28" s="311">
        <f>SUM(C16:C27)</f>
        <v>4294569</v>
      </c>
    </row>
    <row r="29" spans="1:3" ht="15.6">
      <c r="A29" s="312" t="s">
        <v>278</v>
      </c>
      <c r="B29" s="313">
        <v>1</v>
      </c>
      <c r="C29" s="314">
        <v>100000</v>
      </c>
    </row>
    <row r="30" spans="1:3" ht="15.6">
      <c r="A30" s="297" t="s">
        <v>279</v>
      </c>
      <c r="B30" s="91">
        <v>1</v>
      </c>
      <c r="C30" s="311">
        <f>C28-C29</f>
        <v>4194569</v>
      </c>
    </row>
    <row r="31" spans="1:3" ht="15.6">
      <c r="A31" s="432" t="s">
        <v>280</v>
      </c>
      <c r="B31" s="433"/>
      <c r="C31" s="434"/>
    </row>
    <row r="32" spans="1:3">
      <c r="A32" s="423" t="s">
        <v>24</v>
      </c>
      <c r="B32" s="424"/>
      <c r="C32" s="425"/>
    </row>
    <row r="33" spans="1:3">
      <c r="A33" s="423" t="s">
        <v>234</v>
      </c>
      <c r="B33" s="424"/>
      <c r="C33" s="425"/>
    </row>
    <row r="34" spans="1:3">
      <c r="A34" s="435" t="s">
        <v>266</v>
      </c>
      <c r="B34" s="436"/>
      <c r="C34" s="437"/>
    </row>
    <row r="35" spans="1:3">
      <c r="A35" s="426" t="s">
        <v>25</v>
      </c>
      <c r="B35" s="427"/>
      <c r="C35" s="428"/>
    </row>
    <row r="36" spans="1:3">
      <c r="A36" s="411" t="s">
        <v>87</v>
      </c>
      <c r="B36" s="412"/>
      <c r="C36" s="413"/>
    </row>
    <row r="37" spans="1:3">
      <c r="A37" s="420" t="s">
        <v>230</v>
      </c>
      <c r="B37" s="421"/>
      <c r="C37" s="422"/>
    </row>
    <row r="38" spans="1:3">
      <c r="A38" s="420" t="s">
        <v>134</v>
      </c>
      <c r="B38" s="421"/>
      <c r="C38" s="422"/>
    </row>
    <row r="39" spans="1:3">
      <c r="A39" s="429" t="s">
        <v>72</v>
      </c>
      <c r="B39" s="430"/>
      <c r="C39" s="431"/>
    </row>
    <row r="40" spans="1:3">
      <c r="A40" s="32" t="s">
        <v>26</v>
      </c>
      <c r="B40" s="33"/>
      <c r="C40" s="34"/>
    </row>
    <row r="41" spans="1:3">
      <c r="A41" s="31" t="s">
        <v>27</v>
      </c>
      <c r="B41" s="30"/>
      <c r="C41" s="8"/>
    </row>
    <row r="42" spans="1:3">
      <c r="A42" s="31" t="s">
        <v>28</v>
      </c>
      <c r="B42" s="30"/>
      <c r="C42" s="8"/>
    </row>
    <row r="43" spans="1:3">
      <c r="A43" s="58" t="s">
        <v>29</v>
      </c>
      <c r="B43" s="59"/>
      <c r="C43" s="60"/>
    </row>
    <row r="44" spans="1:3">
      <c r="A44" s="35" t="s">
        <v>30</v>
      </c>
      <c r="B44" s="36"/>
      <c r="C44" s="37"/>
    </row>
    <row r="45" spans="1:3" ht="15.6">
      <c r="A45" s="61" t="s">
        <v>31</v>
      </c>
      <c r="B45" s="62"/>
      <c r="C45" s="63" t="s">
        <v>32</v>
      </c>
    </row>
    <row r="46" spans="1:3">
      <c r="A46" s="31" t="s">
        <v>33</v>
      </c>
      <c r="B46" s="31"/>
      <c r="C46" s="42"/>
    </row>
    <row r="47" spans="1:3">
      <c r="A47" s="31" t="s">
        <v>34</v>
      </c>
      <c r="B47" s="31"/>
      <c r="C47" s="42"/>
    </row>
    <row r="48" spans="1:3">
      <c r="A48" s="31" t="s">
        <v>35</v>
      </c>
      <c r="B48" s="31"/>
      <c r="C48" s="42"/>
    </row>
    <row r="49" spans="1:3">
      <c r="A49" s="31" t="s">
        <v>36</v>
      </c>
      <c r="B49" s="31"/>
      <c r="C49" s="42" t="s">
        <v>37</v>
      </c>
    </row>
    <row r="50" spans="1:3">
      <c r="A50" s="31" t="s">
        <v>38</v>
      </c>
      <c r="B50" s="31"/>
      <c r="C50" s="42" t="s">
        <v>39</v>
      </c>
    </row>
    <row r="51" spans="1:3">
      <c r="A51" s="31" t="s">
        <v>40</v>
      </c>
      <c r="B51" s="31"/>
      <c r="C51" s="42" t="s">
        <v>119</v>
      </c>
    </row>
    <row r="52" spans="1:3">
      <c r="A52" s="31" t="s">
        <v>42</v>
      </c>
      <c r="B52" s="31"/>
      <c r="C52" s="42">
        <v>9913155952</v>
      </c>
    </row>
    <row r="53" spans="1:3">
      <c r="A53" s="64"/>
      <c r="B53" s="64"/>
      <c r="C53" s="45"/>
    </row>
  </sheetData>
  <mergeCells count="10">
    <mergeCell ref="A35:C35"/>
    <mergeCell ref="A36:C36"/>
    <mergeCell ref="A37:C37"/>
    <mergeCell ref="A38:C38"/>
    <mergeCell ref="A39:C39"/>
    <mergeCell ref="A13:C13"/>
    <mergeCell ref="A31:C31"/>
    <mergeCell ref="A32:C32"/>
    <mergeCell ref="A33:C33"/>
    <mergeCell ref="A34:C34"/>
  </mergeCells>
  <pageMargins left="0.75" right="0.75" top="1" bottom="1" header="0.5" footer="0.5"/>
  <pageSetup paperSize="9" scale="82" orientation="portrait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C52"/>
  <sheetViews>
    <sheetView zoomScale="85" zoomScaleNormal="85" workbookViewId="0">
      <selection activeCell="A15" sqref="A15"/>
    </sheetView>
  </sheetViews>
  <sheetFormatPr defaultColWidth="9.109375" defaultRowHeight="14.4"/>
  <cols>
    <col min="1" max="1" width="60.44140625" customWidth="1"/>
    <col min="2" max="2" width="12.5546875" customWidth="1"/>
    <col min="3" max="3" width="36.88671875" customWidth="1"/>
  </cols>
  <sheetData>
    <row r="1" spans="1:3">
      <c r="A1" s="62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281</v>
      </c>
      <c r="B11" s="11"/>
      <c r="C11" s="8"/>
    </row>
    <row r="12" spans="1:3" ht="28.2">
      <c r="A12" s="96" t="s">
        <v>282</v>
      </c>
      <c r="B12" s="11"/>
      <c r="C12" s="97" t="s">
        <v>283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C14" s="18" t="s">
        <v>63</v>
      </c>
    </row>
    <row r="15" spans="1:3" ht="41.4">
      <c r="A15" s="19" t="s">
        <v>284</v>
      </c>
      <c r="B15" s="20"/>
      <c r="C15" s="21"/>
    </row>
    <row r="16" spans="1:3" ht="15.6">
      <c r="A16" s="22" t="s">
        <v>100</v>
      </c>
      <c r="B16" s="23">
        <v>1</v>
      </c>
      <c r="C16" s="24">
        <v>3757000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37570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305350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152683</v>
      </c>
    </row>
    <row r="23" spans="1:3" ht="15.6">
      <c r="A23" s="26"/>
      <c r="B23" s="20"/>
      <c r="C23" s="21"/>
    </row>
    <row r="24" spans="1:3" ht="15.6">
      <c r="A24" s="26" t="s">
        <v>108</v>
      </c>
      <c r="B24" s="20">
        <v>1</v>
      </c>
      <c r="C24" s="21">
        <v>4500</v>
      </c>
    </row>
    <row r="25" spans="1:3" ht="15.6">
      <c r="A25" s="26"/>
      <c r="B25" s="20"/>
      <c r="C25" s="21"/>
    </row>
    <row r="26" spans="1:3" ht="15.6">
      <c r="A26" s="27" t="s">
        <v>279</v>
      </c>
      <c r="B26" s="20">
        <v>1</v>
      </c>
      <c r="C26" s="21">
        <f>SUM(C16:C25)</f>
        <v>4257103</v>
      </c>
    </row>
    <row r="27" spans="1:3">
      <c r="A27" s="306" t="s">
        <v>67</v>
      </c>
      <c r="B27" s="307"/>
      <c r="C27" s="8"/>
    </row>
    <row r="28" spans="1:3">
      <c r="A28" s="77" t="s">
        <v>68</v>
      </c>
      <c r="B28" s="30"/>
      <c r="C28" s="8"/>
    </row>
    <row r="29" spans="1:3">
      <c r="A29" s="77" t="s">
        <v>70</v>
      </c>
      <c r="B29" s="30"/>
      <c r="C29" s="8"/>
    </row>
    <row r="30" spans="1:3" ht="24">
      <c r="A30" s="73" t="s">
        <v>201</v>
      </c>
      <c r="B30" s="11"/>
      <c r="C30" s="9"/>
    </row>
    <row r="31" spans="1:3">
      <c r="A31" s="405" t="s">
        <v>206</v>
      </c>
      <c r="B31" s="406"/>
      <c r="C31" s="407"/>
    </row>
    <row r="32" spans="1:3">
      <c r="A32" s="381" t="s">
        <v>70</v>
      </c>
      <c r="B32" s="382"/>
      <c r="C32" s="383"/>
    </row>
    <row r="33" spans="1:3" ht="15.6">
      <c r="A33" s="301" t="s">
        <v>71</v>
      </c>
      <c r="B33" s="302"/>
      <c r="C33" s="303"/>
    </row>
    <row r="34" spans="1:3" ht="15.6">
      <c r="A34" s="301" t="s">
        <v>285</v>
      </c>
      <c r="B34" s="302"/>
      <c r="C34" s="303"/>
    </row>
    <row r="35" spans="1:3">
      <c r="A35" s="29" t="s">
        <v>72</v>
      </c>
      <c r="B35" s="30"/>
      <c r="C35" s="8"/>
    </row>
    <row r="36" spans="1:3">
      <c r="A36" s="29" t="s">
        <v>73</v>
      </c>
      <c r="B36" s="30"/>
      <c r="C36" s="8"/>
    </row>
    <row r="37" spans="1:3">
      <c r="A37" s="31" t="s">
        <v>74</v>
      </c>
      <c r="B37" s="30"/>
      <c r="C37" s="8"/>
    </row>
    <row r="38" spans="1:3">
      <c r="A38" s="31" t="s">
        <v>75</v>
      </c>
      <c r="B38" s="30"/>
      <c r="C38" s="8"/>
    </row>
    <row r="39" spans="1:3">
      <c r="A39" s="31" t="s">
        <v>76</v>
      </c>
      <c r="B39" s="30"/>
      <c r="C39" s="8"/>
    </row>
    <row r="40" spans="1:3">
      <c r="A40" s="32" t="s">
        <v>26</v>
      </c>
      <c r="B40" s="33"/>
      <c r="C40" s="34"/>
    </row>
    <row r="41" spans="1:3">
      <c r="A41" s="31" t="s">
        <v>77</v>
      </c>
      <c r="B41" s="30"/>
      <c r="C41" s="8"/>
    </row>
    <row r="42" spans="1:3">
      <c r="A42" s="35" t="s">
        <v>30</v>
      </c>
      <c r="B42" s="36"/>
      <c r="C42" s="37"/>
    </row>
    <row r="43" spans="1:3">
      <c r="A43" s="32" t="s">
        <v>78</v>
      </c>
      <c r="B43" s="36"/>
      <c r="C43" s="37"/>
    </row>
    <row r="44" spans="1:3">
      <c r="A44" s="38" t="s">
        <v>109</v>
      </c>
      <c r="B44" s="36"/>
      <c r="C44" s="37"/>
    </row>
    <row r="45" spans="1:3">
      <c r="A45" s="39" t="s">
        <v>110</v>
      </c>
      <c r="B45" s="36"/>
      <c r="C45" s="37"/>
    </row>
    <row r="46" spans="1:3">
      <c r="A46" s="39" t="s">
        <v>111</v>
      </c>
      <c r="B46" s="36" t="s">
        <v>112</v>
      </c>
      <c r="C46" s="37"/>
    </row>
    <row r="47" spans="1:3">
      <c r="A47" s="40" t="s">
        <v>113</v>
      </c>
      <c r="B47" s="36"/>
      <c r="C47" s="37"/>
    </row>
    <row r="48" spans="1:3" ht="15.6">
      <c r="B48" s="11"/>
      <c r="C48" s="7" t="s">
        <v>32</v>
      </c>
    </row>
    <row r="49" spans="1:3" ht="15.6">
      <c r="A49" s="41" t="s">
        <v>115</v>
      </c>
      <c r="B49" s="11"/>
      <c r="C49" s="42" t="s">
        <v>37</v>
      </c>
    </row>
    <row r="50" spans="1:3" ht="15.6">
      <c r="A50" s="41" t="s">
        <v>116</v>
      </c>
      <c r="B50" s="11"/>
      <c r="C50" s="42" t="s">
        <v>117</v>
      </c>
    </row>
    <row r="51" spans="1:3" ht="15.6">
      <c r="A51" s="41" t="s">
        <v>118</v>
      </c>
      <c r="B51" s="11"/>
      <c r="C51" s="42" t="s">
        <v>119</v>
      </c>
    </row>
    <row r="52" spans="1:3">
      <c r="A52" s="43" t="s">
        <v>120</v>
      </c>
      <c r="B52" s="44"/>
      <c r="C52" s="45">
        <v>9913155952</v>
      </c>
    </row>
  </sheetData>
  <mergeCells count="3">
    <mergeCell ref="A13:C13"/>
    <mergeCell ref="A31:C31"/>
    <mergeCell ref="A32:C32"/>
  </mergeCells>
  <pageMargins left="0.75" right="0.75" top="1" bottom="1" header="0.5" footer="0.5"/>
  <pageSetup paperSize="9" orientation="portrait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sheetPr>
    <pageSetUpPr fitToPage="1"/>
  </sheetPr>
  <dimension ref="A1:C52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286</v>
      </c>
    </row>
    <row r="11" spans="1:3">
      <c r="A11" s="49" t="s">
        <v>287</v>
      </c>
      <c r="B11" s="5"/>
      <c r="C11" s="8"/>
    </row>
    <row r="12" spans="1:3">
      <c r="A12" s="49" t="s">
        <v>288</v>
      </c>
      <c r="B12" s="5"/>
      <c r="C12" s="8"/>
    </row>
    <row r="13" spans="1:3">
      <c r="A13" s="49" t="s">
        <v>270</v>
      </c>
      <c r="B13" s="5"/>
      <c r="C13" s="8"/>
    </row>
    <row r="14" spans="1:3" ht="22.8">
      <c r="A14" s="360" t="s">
        <v>11</v>
      </c>
      <c r="B14" s="361"/>
      <c r="C14" s="362"/>
    </row>
    <row r="15" spans="1:3" ht="31.2">
      <c r="A15" s="50" t="s">
        <v>12</v>
      </c>
      <c r="B15" s="17" t="s">
        <v>13</v>
      </c>
      <c r="C15" s="18" t="s">
        <v>14</v>
      </c>
    </row>
    <row r="16" spans="1:3" ht="41.4">
      <c r="A16" s="51" t="s">
        <v>271</v>
      </c>
      <c r="B16" s="20">
        <v>1</v>
      </c>
      <c r="C16" s="21"/>
    </row>
    <row r="17" spans="1:3" ht="15.6">
      <c r="A17" s="52" t="s">
        <v>132</v>
      </c>
      <c r="B17" s="23">
        <v>1</v>
      </c>
      <c r="C17" s="25">
        <v>2004000</v>
      </c>
    </row>
    <row r="18" spans="1:3" ht="15.6">
      <c r="A18" s="53"/>
      <c r="B18" s="54"/>
      <c r="C18" s="55"/>
    </row>
    <row r="19" spans="1:3" ht="15.6">
      <c r="A19" s="56" t="s">
        <v>17</v>
      </c>
      <c r="B19" s="54">
        <v>1</v>
      </c>
      <c r="C19" s="55">
        <v>167286</v>
      </c>
    </row>
    <row r="20" spans="1:3" ht="15.6">
      <c r="A20" s="56"/>
      <c r="B20" s="54"/>
      <c r="C20" s="55"/>
    </row>
    <row r="21" spans="1:3" ht="15.6">
      <c r="A21" s="56" t="s">
        <v>85</v>
      </c>
      <c r="B21" s="54">
        <v>1</v>
      </c>
      <c r="C21" s="55">
        <v>99500</v>
      </c>
    </row>
    <row r="22" spans="1:3" ht="15.6">
      <c r="A22" s="56"/>
      <c r="B22" s="54"/>
      <c r="C22" s="55"/>
    </row>
    <row r="23" spans="1:3" ht="15.6">
      <c r="A23" s="56" t="s">
        <v>19</v>
      </c>
      <c r="B23" s="54">
        <v>1</v>
      </c>
      <c r="C23" s="55">
        <v>20040</v>
      </c>
    </row>
    <row r="24" spans="1:3" ht="15.6">
      <c r="A24" s="56"/>
      <c r="B24" s="54"/>
      <c r="C24" s="55"/>
    </row>
    <row r="25" spans="1:3" ht="15.6">
      <c r="A25" s="56" t="s">
        <v>252</v>
      </c>
      <c r="B25" s="54">
        <v>1</v>
      </c>
      <c r="C25" s="55">
        <v>37261</v>
      </c>
    </row>
    <row r="26" spans="1:3" ht="15.6">
      <c r="A26" s="56"/>
      <c r="B26" s="54"/>
      <c r="C26" s="55"/>
    </row>
    <row r="27" spans="1:3" ht="15.6">
      <c r="A27" s="229" t="s">
        <v>219</v>
      </c>
      <c r="B27" s="230">
        <v>1</v>
      </c>
      <c r="C27" s="231">
        <v>4500</v>
      </c>
    </row>
    <row r="28" spans="1:3" ht="15.6">
      <c r="A28" s="56"/>
      <c r="B28" s="54"/>
      <c r="C28" s="55"/>
    </row>
    <row r="29" spans="1:3" ht="15.6">
      <c r="A29" s="56" t="s">
        <v>66</v>
      </c>
      <c r="B29" s="54">
        <v>1</v>
      </c>
      <c r="C29" s="55">
        <v>29061</v>
      </c>
    </row>
    <row r="30" spans="1:3" ht="15.6">
      <c r="A30" s="56"/>
      <c r="B30" s="54"/>
      <c r="C30" s="55"/>
    </row>
    <row r="31" spans="1:3" ht="15.6">
      <c r="A31" s="229" t="s">
        <v>218</v>
      </c>
      <c r="B31" s="230">
        <v>1</v>
      </c>
      <c r="C31" s="231">
        <v>9000</v>
      </c>
    </row>
    <row r="32" spans="1:3" ht="15.6">
      <c r="A32" s="98" t="s">
        <v>127</v>
      </c>
      <c r="B32" s="20">
        <v>1</v>
      </c>
      <c r="C32" s="21">
        <f>SUM(C17:C31)</f>
        <v>2370648</v>
      </c>
    </row>
    <row r="33" spans="1:3">
      <c r="A33" s="384" t="s">
        <v>24</v>
      </c>
      <c r="B33" s="385"/>
      <c r="C33" s="386"/>
    </row>
    <row r="34" spans="1:3">
      <c r="A34" s="417" t="s">
        <v>220</v>
      </c>
      <c r="B34" s="418"/>
      <c r="C34" s="419"/>
    </row>
    <row r="35" spans="1:3">
      <c r="A35" s="153" t="s">
        <v>221</v>
      </c>
      <c r="B35" s="154"/>
      <c r="C35" s="155"/>
    </row>
    <row r="36" spans="1:3">
      <c r="A36" s="402" t="s">
        <v>87</v>
      </c>
      <c r="B36" s="403"/>
      <c r="C36" s="404"/>
    </row>
    <row r="37" spans="1:3">
      <c r="A37" s="408" t="s">
        <v>88</v>
      </c>
      <c r="B37" s="409"/>
      <c r="C37" s="410"/>
    </row>
    <row r="38" spans="1:3">
      <c r="A38" s="408" t="s">
        <v>222</v>
      </c>
      <c r="B38" s="409"/>
      <c r="C38" s="410"/>
    </row>
    <row r="39" spans="1:3">
      <c r="A39" s="32" t="s">
        <v>26</v>
      </c>
      <c r="B39" s="33"/>
      <c r="C39" s="34"/>
    </row>
    <row r="40" spans="1:3">
      <c r="A40" s="31" t="s">
        <v>27</v>
      </c>
      <c r="B40" s="30"/>
      <c r="C40" s="8"/>
    </row>
    <row r="41" spans="1:3">
      <c r="A41" s="31" t="s">
        <v>28</v>
      </c>
      <c r="B41" s="30"/>
      <c r="C41" s="8"/>
    </row>
    <row r="42" spans="1:3">
      <c r="A42" s="58" t="s">
        <v>29</v>
      </c>
      <c r="B42" s="59"/>
      <c r="C42" s="60"/>
    </row>
    <row r="43" spans="1:3">
      <c r="A43" s="35" t="s">
        <v>30</v>
      </c>
      <c r="B43" s="36"/>
      <c r="C43" s="37"/>
    </row>
    <row r="44" spans="1:3" ht="15.6">
      <c r="A44" s="61" t="s">
        <v>31</v>
      </c>
      <c r="B44" s="62"/>
      <c r="C44" s="63" t="s">
        <v>32</v>
      </c>
    </row>
    <row r="45" spans="1:3">
      <c r="A45" s="31" t="s">
        <v>33</v>
      </c>
      <c r="B45" s="31"/>
      <c r="C45" s="42"/>
    </row>
    <row r="46" spans="1:3">
      <c r="A46" s="31" t="s">
        <v>34</v>
      </c>
      <c r="B46" s="31"/>
      <c r="C46" s="42"/>
    </row>
    <row r="47" spans="1:3">
      <c r="A47" s="31" t="s">
        <v>35</v>
      </c>
      <c r="B47" s="31"/>
      <c r="C47" s="42"/>
    </row>
    <row r="48" spans="1:3">
      <c r="A48" s="31" t="s">
        <v>36</v>
      </c>
      <c r="B48" s="31"/>
      <c r="C48" s="42" t="s">
        <v>37</v>
      </c>
    </row>
    <row r="49" spans="1:3">
      <c r="A49" s="31" t="s">
        <v>38</v>
      </c>
      <c r="B49" s="31"/>
      <c r="C49" s="42" t="s">
        <v>39</v>
      </c>
    </row>
    <row r="50" spans="1:3">
      <c r="A50" s="31" t="s">
        <v>40</v>
      </c>
      <c r="B50" s="31"/>
      <c r="C50" s="42" t="s">
        <v>289</v>
      </c>
    </row>
    <row r="51" spans="1:3">
      <c r="A51" s="31" t="s">
        <v>42</v>
      </c>
      <c r="B51" s="31"/>
      <c r="C51" s="42">
        <v>9601254780</v>
      </c>
    </row>
    <row r="52" spans="1:3">
      <c r="A52" s="64"/>
      <c r="B52" s="64"/>
      <c r="C52" s="45"/>
    </row>
  </sheetData>
  <mergeCells count="6">
    <mergeCell ref="A38:C38"/>
    <mergeCell ref="A14:C14"/>
    <mergeCell ref="A33:C33"/>
    <mergeCell ref="A34:C34"/>
    <mergeCell ref="A36:C36"/>
    <mergeCell ref="A37:C37"/>
  </mergeCells>
  <pageMargins left="0.75" right="0.75" top="1" bottom="1" header="0.5" footer="0.5"/>
  <pageSetup paperSize="9" scale="82" orientation="portrait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C58"/>
  <sheetViews>
    <sheetView topLeftCell="A22" workbookViewId="0">
      <selection activeCell="C28" sqref="A27:C29"/>
    </sheetView>
  </sheetViews>
  <sheetFormatPr defaultColWidth="9.109375" defaultRowHeight="14.4"/>
  <cols>
    <col min="1" max="1" width="54.55468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6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290</v>
      </c>
      <c r="B11" s="11"/>
      <c r="C11" s="8"/>
    </row>
    <row r="12" spans="1:3" ht="15.6">
      <c r="A12" s="96" t="s">
        <v>291</v>
      </c>
      <c r="B12" s="11"/>
      <c r="C12" s="97" t="s">
        <v>292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15.6">
      <c r="A15" s="19" t="s">
        <v>293</v>
      </c>
      <c r="B15" s="20"/>
      <c r="C15" s="21"/>
    </row>
    <row r="16" spans="1:3" ht="15.6" hidden="1">
      <c r="A16" s="22" t="s">
        <v>96</v>
      </c>
      <c r="B16" s="23">
        <v>1</v>
      </c>
      <c r="C16" s="24">
        <v>1258041</v>
      </c>
    </row>
    <row r="17" spans="1:3" ht="15.6" hidden="1">
      <c r="A17" s="22" t="s">
        <v>97</v>
      </c>
      <c r="B17" s="23">
        <v>1</v>
      </c>
      <c r="C17" s="24">
        <f>C16*14%</f>
        <v>176125.74000000002</v>
      </c>
    </row>
    <row r="18" spans="1:3" ht="15.6" hidden="1">
      <c r="A18" s="22" t="s">
        <v>98</v>
      </c>
      <c r="B18" s="23">
        <v>1</v>
      </c>
      <c r="C18" s="24">
        <f>C16*14%</f>
        <v>176125.74000000002</v>
      </c>
    </row>
    <row r="19" spans="1:3" ht="15.6" hidden="1">
      <c r="A19" s="22" t="s">
        <v>99</v>
      </c>
      <c r="B19" s="23">
        <v>1</v>
      </c>
      <c r="C19" s="108">
        <f>C16*15%</f>
        <v>188706.15</v>
      </c>
    </row>
    <row r="20" spans="1:3" ht="15.6">
      <c r="A20" s="22" t="s">
        <v>100</v>
      </c>
      <c r="B20" s="23">
        <v>1</v>
      </c>
      <c r="C20" s="24">
        <v>1739000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17390</v>
      </c>
    </row>
    <row r="23" spans="1:3" ht="15.6">
      <c r="A23" s="22"/>
      <c r="B23" s="23"/>
      <c r="C23" s="25"/>
    </row>
    <row r="24" spans="1:3" ht="15.6">
      <c r="A24" s="26" t="s">
        <v>200</v>
      </c>
      <c r="B24" s="20">
        <v>1</v>
      </c>
      <c r="C24" s="21">
        <f>75809-590-250</f>
        <v>74969</v>
      </c>
    </row>
    <row r="25" spans="1:3" ht="15.6">
      <c r="A25" s="26"/>
      <c r="B25" s="20"/>
      <c r="C25" s="21"/>
    </row>
    <row r="26" spans="1:3" ht="15.6">
      <c r="A26" s="26" t="s">
        <v>125</v>
      </c>
      <c r="B26" s="20">
        <v>1</v>
      </c>
      <c r="C26" s="21">
        <v>70084</v>
      </c>
    </row>
    <row r="27" spans="1:3" ht="15.6">
      <c r="A27" s="26"/>
      <c r="B27" s="20"/>
      <c r="C27" s="21"/>
    </row>
    <row r="28" spans="1:3" ht="15.6">
      <c r="A28" s="26" t="s">
        <v>126</v>
      </c>
      <c r="B28" s="20">
        <v>1</v>
      </c>
      <c r="C28" s="21">
        <v>33006</v>
      </c>
    </row>
    <row r="29" spans="1:3" ht="15.6">
      <c r="A29" s="26"/>
      <c r="B29" s="20"/>
      <c r="C29" s="21"/>
    </row>
    <row r="30" spans="1:3" ht="15.6">
      <c r="A30" s="26" t="s">
        <v>105</v>
      </c>
      <c r="B30" s="20">
        <v>1</v>
      </c>
      <c r="C30" s="21">
        <v>590</v>
      </c>
    </row>
    <row r="31" spans="1:3" ht="15.6">
      <c r="A31" s="26"/>
      <c r="B31" s="20"/>
      <c r="C31" s="21"/>
    </row>
    <row r="32" spans="1:3" ht="15.6">
      <c r="A32" s="26" t="s">
        <v>106</v>
      </c>
      <c r="B32" s="20">
        <v>1</v>
      </c>
      <c r="C32" s="21">
        <v>17053</v>
      </c>
    </row>
    <row r="33" spans="1:3" ht="15.6">
      <c r="A33" s="26"/>
      <c r="B33" s="20"/>
      <c r="C33" s="21"/>
    </row>
    <row r="34" spans="1:3" ht="15.6">
      <c r="A34" s="26" t="s">
        <v>107</v>
      </c>
      <c r="B34" s="20">
        <v>1</v>
      </c>
      <c r="C34" s="21">
        <v>250</v>
      </c>
    </row>
    <row r="35" spans="1:3" ht="15.6">
      <c r="A35" s="98" t="s">
        <v>127</v>
      </c>
      <c r="B35" s="20">
        <v>1</v>
      </c>
      <c r="C35" s="21">
        <f>SUM(C20:C34)</f>
        <v>1952342</v>
      </c>
    </row>
    <row r="36" spans="1:3">
      <c r="A36" s="129" t="s">
        <v>67</v>
      </c>
      <c r="B36" s="79"/>
      <c r="C36" s="80"/>
    </row>
    <row r="37" spans="1:3">
      <c r="A37" s="77" t="s">
        <v>68</v>
      </c>
      <c r="B37" s="30"/>
      <c r="C37" s="8"/>
    </row>
    <row r="38" spans="1:3" ht="30" customHeight="1">
      <c r="A38" s="438" t="s">
        <v>69</v>
      </c>
      <c r="B38" s="439"/>
      <c r="C38" s="440"/>
    </row>
    <row r="39" spans="1:3">
      <c r="A39" s="441" t="s">
        <v>70</v>
      </c>
      <c r="B39" s="442"/>
      <c r="C39" s="443"/>
    </row>
    <row r="40" spans="1:3">
      <c r="A40" s="29" t="s">
        <v>71</v>
      </c>
      <c r="B40" s="30"/>
      <c r="C40" s="8"/>
    </row>
    <row r="41" spans="1:3">
      <c r="A41" s="29" t="s">
        <v>72</v>
      </c>
      <c r="B41" s="30"/>
      <c r="C41" s="8"/>
    </row>
    <row r="42" spans="1:3">
      <c r="A42" s="29" t="s">
        <v>73</v>
      </c>
      <c r="B42" s="30"/>
      <c r="C42" s="8"/>
    </row>
    <row r="43" spans="1:3">
      <c r="A43" s="31" t="s">
        <v>74</v>
      </c>
      <c r="B43" s="30"/>
      <c r="C43" s="8"/>
    </row>
    <row r="44" spans="1:3">
      <c r="A44" s="31" t="s">
        <v>75</v>
      </c>
      <c r="B44" s="30"/>
      <c r="C44" s="8"/>
    </row>
    <row r="45" spans="1:3">
      <c r="A45" s="31" t="s">
        <v>76</v>
      </c>
      <c r="B45" s="30"/>
      <c r="C45" s="8"/>
    </row>
    <row r="46" spans="1:3">
      <c r="A46" s="32" t="s">
        <v>26</v>
      </c>
      <c r="B46" s="33"/>
      <c r="C46" s="34"/>
    </row>
    <row r="47" spans="1:3">
      <c r="A47" s="31" t="s">
        <v>77</v>
      </c>
      <c r="B47" s="30"/>
      <c r="C47" s="8"/>
    </row>
    <row r="48" spans="1:3">
      <c r="A48" s="35" t="s">
        <v>30</v>
      </c>
      <c r="B48" s="36"/>
      <c r="C48" s="37"/>
    </row>
    <row r="49" spans="1:3">
      <c r="A49" s="32" t="s">
        <v>78</v>
      </c>
      <c r="B49" s="36"/>
      <c r="C49" s="37"/>
    </row>
    <row r="50" spans="1:3">
      <c r="A50" s="38" t="s">
        <v>109</v>
      </c>
      <c r="B50" s="36"/>
      <c r="C50" s="37"/>
    </row>
    <row r="51" spans="1:3">
      <c r="A51" s="39" t="s">
        <v>110</v>
      </c>
      <c r="B51" s="36"/>
      <c r="C51" s="37"/>
    </row>
    <row r="52" spans="1:3">
      <c r="A52" s="39" t="s">
        <v>111</v>
      </c>
      <c r="B52" s="36" t="s">
        <v>112</v>
      </c>
      <c r="C52" s="37"/>
    </row>
    <row r="53" spans="1:3">
      <c r="A53" s="40" t="s">
        <v>113</v>
      </c>
      <c r="B53" s="36"/>
      <c r="C53" s="37"/>
    </row>
    <row r="54" spans="1:3" ht="15.6">
      <c r="A54" s="41" t="s">
        <v>114</v>
      </c>
      <c r="B54" s="11"/>
      <c r="C54" s="7" t="s">
        <v>32</v>
      </c>
    </row>
    <row r="55" spans="1:3" ht="15.6">
      <c r="A55" s="41" t="s">
        <v>115</v>
      </c>
      <c r="B55" s="11"/>
      <c r="C55" s="42" t="s">
        <v>37</v>
      </c>
    </row>
    <row r="56" spans="1:3" ht="15.6">
      <c r="A56" s="41" t="s">
        <v>116</v>
      </c>
      <c r="B56" s="11"/>
      <c r="C56" s="42" t="s">
        <v>117</v>
      </c>
    </row>
    <row r="57" spans="1:3" ht="15.6">
      <c r="A57" s="41" t="s">
        <v>118</v>
      </c>
      <c r="B57" s="11"/>
      <c r="C57" s="42" t="s">
        <v>119</v>
      </c>
    </row>
    <row r="58" spans="1:3">
      <c r="A58" s="43" t="s">
        <v>120</v>
      </c>
      <c r="B58" s="44"/>
      <c r="C58" s="45">
        <v>8347003121</v>
      </c>
    </row>
  </sheetData>
  <mergeCells count="3">
    <mergeCell ref="A13:C13"/>
    <mergeCell ref="A38:C38"/>
    <mergeCell ref="A39:C39"/>
  </mergeCells>
  <pageMargins left="0.75" right="0.75" top="1" bottom="1" header="0.5" footer="0.5"/>
  <pageSetup paperSize="9" orientation="portrait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sheetPr>
    <pageSetUpPr fitToPage="1"/>
  </sheetPr>
  <dimension ref="A1:C49"/>
  <sheetViews>
    <sheetView topLeftCell="A35" workbookViewId="0">
      <selection activeCell="C1" sqref="A1:C4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294</v>
      </c>
      <c r="B11" s="13"/>
      <c r="C11" s="14"/>
    </row>
    <row r="12" spans="1:3" ht="15.6">
      <c r="A12" s="15" t="s">
        <v>10</v>
      </c>
      <c r="B12" s="444" t="s">
        <v>295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296</v>
      </c>
      <c r="B15" s="20"/>
      <c r="C15" s="21"/>
    </row>
    <row r="16" spans="1:3" ht="15.6">
      <c r="A16" s="22" t="s">
        <v>100</v>
      </c>
      <c r="B16" s="23">
        <v>1</v>
      </c>
      <c r="C16" s="24">
        <v>4287000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42870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176270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171478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114345</v>
      </c>
    </row>
    <row r="25" spans="1:3" ht="15.6">
      <c r="A25" s="26"/>
      <c r="B25" s="20"/>
      <c r="C25" s="21"/>
    </row>
    <row r="26" spans="1:3" ht="15.6">
      <c r="A26" s="27" t="s">
        <v>127</v>
      </c>
      <c r="B26" s="20">
        <v>1</v>
      </c>
      <c r="C26" s="21">
        <f>SUM(C16:C25)</f>
        <v>4791963</v>
      </c>
    </row>
    <row r="27" spans="1:3">
      <c r="A27" s="72" t="s">
        <v>67</v>
      </c>
      <c r="B27" s="30"/>
      <c r="C27" s="8"/>
    </row>
    <row r="28" spans="1:3">
      <c r="A28" s="77" t="s">
        <v>68</v>
      </c>
      <c r="B28" s="30"/>
      <c r="C28" s="8"/>
    </row>
    <row r="29" spans="1:3" ht="36">
      <c r="A29" s="73" t="s">
        <v>69</v>
      </c>
      <c r="B29" s="11"/>
      <c r="C29" s="9"/>
    </row>
    <row r="30" spans="1:3">
      <c r="A30" s="381" t="s">
        <v>70</v>
      </c>
      <c r="B30" s="382"/>
      <c r="C30" s="383"/>
    </row>
    <row r="31" spans="1:3">
      <c r="A31" s="29" t="s">
        <v>71</v>
      </c>
      <c r="B31" s="30"/>
      <c r="C31" s="8"/>
    </row>
    <row r="32" spans="1:3">
      <c r="A32" s="29" t="s">
        <v>72</v>
      </c>
      <c r="B32" s="30"/>
      <c r="C32" s="8"/>
    </row>
    <row r="33" spans="1:3">
      <c r="A33" s="29" t="s">
        <v>73</v>
      </c>
      <c r="B33" s="30"/>
      <c r="C33" s="8"/>
    </row>
    <row r="34" spans="1:3">
      <c r="A34" s="31" t="s">
        <v>74</v>
      </c>
      <c r="B34" s="30"/>
      <c r="C34" s="8"/>
    </row>
    <row r="35" spans="1:3">
      <c r="A35" s="31" t="s">
        <v>75</v>
      </c>
      <c r="B35" s="30"/>
      <c r="C35" s="8"/>
    </row>
    <row r="36" spans="1:3">
      <c r="A36" s="31" t="s">
        <v>76</v>
      </c>
      <c r="B36" s="30"/>
      <c r="C36" s="8"/>
    </row>
    <row r="37" spans="1:3">
      <c r="A37" s="32" t="s">
        <v>26</v>
      </c>
      <c r="B37" s="33"/>
      <c r="C37" s="34"/>
    </row>
    <row r="38" spans="1:3">
      <c r="A38" s="31" t="s">
        <v>77</v>
      </c>
      <c r="B38" s="30"/>
      <c r="C38" s="8"/>
    </row>
    <row r="39" spans="1:3">
      <c r="A39" s="35" t="s">
        <v>30</v>
      </c>
      <c r="B39" s="36"/>
      <c r="C39" s="37"/>
    </row>
    <row r="40" spans="1:3">
      <c r="A40" s="32" t="s">
        <v>78</v>
      </c>
      <c r="B40" s="36"/>
      <c r="C40" s="37"/>
    </row>
    <row r="41" spans="1:3">
      <c r="A41" s="38" t="s">
        <v>109</v>
      </c>
      <c r="B41" s="36"/>
      <c r="C41" s="37"/>
    </row>
    <row r="42" spans="1:3">
      <c r="A42" s="39" t="s">
        <v>110</v>
      </c>
      <c r="B42" s="36"/>
      <c r="C42" s="37"/>
    </row>
    <row r="43" spans="1:3">
      <c r="A43" s="39" t="s">
        <v>111</v>
      </c>
      <c r="B43" s="36" t="s">
        <v>112</v>
      </c>
      <c r="C43" s="37"/>
    </row>
    <row r="44" spans="1:3">
      <c r="A44" s="40" t="s">
        <v>113</v>
      </c>
      <c r="B44" s="36"/>
      <c r="C44" s="37"/>
    </row>
    <row r="45" spans="1:3" ht="15.6">
      <c r="A45" s="41" t="s">
        <v>114</v>
      </c>
      <c r="B45" s="11"/>
      <c r="C45" s="7" t="s">
        <v>32</v>
      </c>
    </row>
    <row r="46" spans="1:3" ht="15.6">
      <c r="A46" s="41" t="s">
        <v>115</v>
      </c>
      <c r="B46" s="11"/>
      <c r="C46" s="42" t="s">
        <v>37</v>
      </c>
    </row>
    <row r="47" spans="1:3" ht="15.6">
      <c r="A47" s="41" t="s">
        <v>116</v>
      </c>
      <c r="B47" s="11"/>
      <c r="C47" s="42" t="s">
        <v>117</v>
      </c>
    </row>
    <row r="48" spans="1:3" ht="15.6">
      <c r="A48" s="41" t="s">
        <v>118</v>
      </c>
      <c r="B48" s="11"/>
      <c r="C48" s="42" t="s">
        <v>119</v>
      </c>
    </row>
    <row r="49" spans="1:3">
      <c r="A49" s="43" t="s">
        <v>120</v>
      </c>
      <c r="B49" s="44"/>
      <c r="C49" s="45">
        <v>9913155952</v>
      </c>
    </row>
  </sheetData>
  <mergeCells count="3">
    <mergeCell ref="B12:C12"/>
    <mergeCell ref="A13:C13"/>
    <mergeCell ref="A30:C30"/>
  </mergeCells>
  <pageMargins left="0.75" right="0.75" top="1" bottom="1" header="0.5" footer="0.5"/>
  <pageSetup paperSize="9" scale="76" orientation="portrait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pageSetUpPr fitToPage="1"/>
  </sheetPr>
  <dimension ref="A1:F54"/>
  <sheetViews>
    <sheetView topLeftCell="A17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  <col min="6" max="6" width="12.88671875"/>
  </cols>
  <sheetData>
    <row r="1" spans="1:6">
      <c r="A1" s="1"/>
      <c r="B1" s="2"/>
      <c r="C1" s="3"/>
    </row>
    <row r="2" spans="1:6" ht="21">
      <c r="A2" s="46"/>
      <c r="B2" s="5"/>
      <c r="C2" s="6" t="s">
        <v>1</v>
      </c>
    </row>
    <row r="3" spans="1:6" ht="15.6">
      <c r="A3" s="4"/>
      <c r="B3" s="5"/>
      <c r="C3" s="7" t="s">
        <v>2</v>
      </c>
    </row>
    <row r="4" spans="1:6" ht="15.6">
      <c r="A4" s="4"/>
      <c r="B4" s="5"/>
      <c r="C4" s="7" t="s">
        <v>3</v>
      </c>
    </row>
    <row r="5" spans="1:6" ht="15.6">
      <c r="A5" s="4"/>
      <c r="B5" s="5"/>
      <c r="C5" s="7" t="s">
        <v>43</v>
      </c>
    </row>
    <row r="6" spans="1:6" ht="15.6">
      <c r="A6" s="4"/>
      <c r="B6" s="5"/>
      <c r="C6" s="7" t="s">
        <v>5</v>
      </c>
    </row>
    <row r="7" spans="1:6" ht="15.6">
      <c r="A7" s="4"/>
      <c r="B7" s="5"/>
      <c r="C7" s="7" t="s">
        <v>6</v>
      </c>
    </row>
    <row r="8" spans="1:6">
      <c r="A8" s="4"/>
      <c r="B8" s="5"/>
      <c r="C8" s="8"/>
    </row>
    <row r="9" spans="1:6" ht="15.6">
      <c r="A9" s="4"/>
      <c r="B9" s="5"/>
      <c r="C9" s="9"/>
    </row>
    <row r="10" spans="1:6">
      <c r="A10" s="47" t="s">
        <v>7</v>
      </c>
      <c r="B10" s="5"/>
      <c r="C10" s="48" t="s">
        <v>297</v>
      </c>
    </row>
    <row r="11" spans="1:6">
      <c r="A11" s="49" t="s">
        <v>298</v>
      </c>
      <c r="B11" s="5"/>
      <c r="C11" s="8"/>
    </row>
    <row r="12" spans="1:6">
      <c r="A12" s="49" t="s">
        <v>299</v>
      </c>
      <c r="B12" s="5"/>
      <c r="C12" s="8"/>
    </row>
    <row r="13" spans="1:6" ht="22.8">
      <c r="A13" s="360" t="s">
        <v>11</v>
      </c>
      <c r="B13" s="361"/>
      <c r="C13" s="362"/>
    </row>
    <row r="14" spans="1:6" ht="31.2">
      <c r="A14" s="50" t="s">
        <v>12</v>
      </c>
      <c r="B14" s="17" t="s">
        <v>13</v>
      </c>
      <c r="C14" s="18" t="s">
        <v>14</v>
      </c>
      <c r="F14" t="s">
        <v>300</v>
      </c>
    </row>
    <row r="15" spans="1:6" ht="27.6">
      <c r="A15" s="51" t="s">
        <v>301</v>
      </c>
      <c r="B15" s="20">
        <v>1</v>
      </c>
      <c r="C15" s="21"/>
    </row>
    <row r="16" spans="1:6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167286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99500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302</v>
      </c>
      <c r="B24" s="54">
        <v>1</v>
      </c>
      <c r="C24" s="55">
        <v>250</v>
      </c>
    </row>
    <row r="25" spans="1:3" ht="15.6">
      <c r="A25" s="56"/>
      <c r="B25" s="54"/>
      <c r="C25" s="55"/>
    </row>
    <row r="26" spans="1:3" ht="15.6">
      <c r="A26" s="56" t="s">
        <v>303</v>
      </c>
      <c r="B26" s="54">
        <v>1</v>
      </c>
      <c r="C26" s="55">
        <v>590</v>
      </c>
    </row>
    <row r="27" spans="1:3" ht="15.6">
      <c r="A27" s="56"/>
      <c r="B27" s="54"/>
      <c r="C27" s="55"/>
    </row>
    <row r="28" spans="1:3" ht="15.6">
      <c r="A28" s="56" t="s">
        <v>219</v>
      </c>
      <c r="B28" s="54">
        <v>1</v>
      </c>
      <c r="C28" s="55">
        <v>4000</v>
      </c>
    </row>
    <row r="29" spans="1:3" ht="15.6">
      <c r="A29" s="56"/>
      <c r="B29" s="54"/>
      <c r="C29" s="55"/>
    </row>
    <row r="30" spans="1:3" ht="15.6">
      <c r="A30" s="56" t="s">
        <v>66</v>
      </c>
      <c r="B30" s="54">
        <v>1</v>
      </c>
      <c r="C30" s="55">
        <v>29061</v>
      </c>
    </row>
    <row r="31" spans="1:3" ht="15.6">
      <c r="A31" s="56"/>
      <c r="B31" s="54"/>
      <c r="C31" s="55"/>
    </row>
    <row r="32" spans="1:3" ht="15.6">
      <c r="A32" s="56" t="s">
        <v>205</v>
      </c>
      <c r="B32" s="54">
        <v>1</v>
      </c>
      <c r="C32" s="55">
        <v>10250</v>
      </c>
    </row>
    <row r="33" spans="1:3" ht="15.6">
      <c r="A33" s="22" t="s">
        <v>127</v>
      </c>
      <c r="B33" s="20">
        <v>1</v>
      </c>
      <c r="C33" s="25">
        <f>SUM(C16:C32)</f>
        <v>2334977</v>
      </c>
    </row>
    <row r="34" spans="1:3">
      <c r="A34" s="384" t="s">
        <v>24</v>
      </c>
      <c r="B34" s="385"/>
      <c r="C34" s="386"/>
    </row>
    <row r="35" spans="1:3">
      <c r="A35" s="375" t="s">
        <v>220</v>
      </c>
      <c r="B35" s="376"/>
      <c r="C35" s="377"/>
    </row>
    <row r="36" spans="1:3">
      <c r="A36" s="65" t="s">
        <v>221</v>
      </c>
      <c r="B36" s="66"/>
      <c r="C36" s="67"/>
    </row>
    <row r="37" spans="1:3">
      <c r="A37" s="375" t="s">
        <v>304</v>
      </c>
      <c r="B37" s="376"/>
      <c r="C37" s="377"/>
    </row>
    <row r="38" spans="1:3">
      <c r="A38" s="375" t="s">
        <v>87</v>
      </c>
      <c r="B38" s="376"/>
      <c r="C38" s="377"/>
    </row>
    <row r="39" spans="1:3">
      <c r="A39" s="378" t="s">
        <v>88</v>
      </c>
      <c r="B39" s="379"/>
      <c r="C39" s="380"/>
    </row>
    <row r="40" spans="1:3">
      <c r="A40" s="378" t="s">
        <v>222</v>
      </c>
      <c r="B40" s="379"/>
      <c r="C40" s="380"/>
    </row>
    <row r="41" spans="1:3">
      <c r="A41" s="32" t="s">
        <v>26</v>
      </c>
      <c r="B41" s="33"/>
      <c r="C41" s="34"/>
    </row>
    <row r="42" spans="1:3">
      <c r="A42" s="31" t="s">
        <v>27</v>
      </c>
      <c r="B42" s="30"/>
      <c r="C42" s="8"/>
    </row>
    <row r="43" spans="1:3">
      <c r="A43" s="31" t="s">
        <v>28</v>
      </c>
      <c r="B43" s="30"/>
      <c r="C43" s="8"/>
    </row>
    <row r="44" spans="1:3">
      <c r="A44" s="58" t="s">
        <v>29</v>
      </c>
      <c r="B44" s="59"/>
      <c r="C44" s="60"/>
    </row>
    <row r="45" spans="1:3">
      <c r="A45" s="35" t="s">
        <v>30</v>
      </c>
      <c r="B45" s="36"/>
      <c r="C45" s="37"/>
    </row>
    <row r="46" spans="1:3" ht="15.6">
      <c r="A46" s="61" t="s">
        <v>31</v>
      </c>
      <c r="B46" s="62"/>
      <c r="C46" s="63" t="s">
        <v>32</v>
      </c>
    </row>
    <row r="47" spans="1:3">
      <c r="A47" s="31" t="s">
        <v>33</v>
      </c>
      <c r="B47" s="31"/>
      <c r="C47" s="42"/>
    </row>
    <row r="48" spans="1:3">
      <c r="A48" s="31" t="s">
        <v>34</v>
      </c>
      <c r="B48" s="31"/>
      <c r="C48" s="42"/>
    </row>
    <row r="49" spans="1:3">
      <c r="A49" s="31" t="s">
        <v>35</v>
      </c>
      <c r="B49" s="31"/>
      <c r="C49" s="42"/>
    </row>
    <row r="50" spans="1:3">
      <c r="A50" s="31" t="s">
        <v>36</v>
      </c>
      <c r="B50" s="31"/>
      <c r="C50" s="42" t="s">
        <v>37</v>
      </c>
    </row>
    <row r="51" spans="1:3">
      <c r="A51" s="31" t="s">
        <v>38</v>
      </c>
      <c r="B51" s="31"/>
      <c r="C51" s="42" t="s">
        <v>39</v>
      </c>
    </row>
    <row r="52" spans="1:3">
      <c r="A52" s="31" t="s">
        <v>40</v>
      </c>
      <c r="B52" s="31"/>
      <c r="C52" s="42" t="s">
        <v>119</v>
      </c>
    </row>
    <row r="53" spans="1:3">
      <c r="A53" s="31" t="s">
        <v>42</v>
      </c>
      <c r="B53" s="31"/>
      <c r="C53" s="42">
        <v>9913155952</v>
      </c>
    </row>
    <row r="54" spans="1:3">
      <c r="A54" s="64"/>
      <c r="B54" s="64"/>
      <c r="C54" s="45"/>
    </row>
  </sheetData>
  <mergeCells count="7">
    <mergeCell ref="A39:C39"/>
    <mergeCell ref="A40:C40"/>
    <mergeCell ref="A13:C13"/>
    <mergeCell ref="A34:C34"/>
    <mergeCell ref="A35:C35"/>
    <mergeCell ref="A37:C37"/>
    <mergeCell ref="A38:C38"/>
  </mergeCells>
  <pageMargins left="0.75" right="0.75" top="1" bottom="1" header="0.5" footer="0.5"/>
  <pageSetup paperSize="9" scale="57" orientation="portrait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pageSetUpPr fitToPage="1"/>
  </sheetPr>
  <dimension ref="A1:C51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305</v>
      </c>
    </row>
    <row r="11" spans="1:3">
      <c r="A11" s="49" t="s">
        <v>306</v>
      </c>
      <c r="B11" s="5"/>
      <c r="C11" s="8"/>
    </row>
    <row r="12" spans="1:3">
      <c r="A12" s="49" t="s">
        <v>213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307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3013500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130291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170260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30135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73782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44060</v>
      </c>
    </row>
    <row r="27" spans="1:3" ht="15.6">
      <c r="A27" s="85"/>
      <c r="B27" s="83"/>
      <c r="C27" s="86"/>
    </row>
    <row r="28" spans="1:3" ht="15.6">
      <c r="A28" s="22" t="s">
        <v>127</v>
      </c>
      <c r="B28" s="20">
        <v>1</v>
      </c>
      <c r="C28" s="25">
        <f>SUM(C16:C26)</f>
        <v>3462028</v>
      </c>
    </row>
    <row r="29" spans="1:3">
      <c r="A29" s="384" t="s">
        <v>24</v>
      </c>
      <c r="B29" s="385"/>
      <c r="C29" s="386"/>
    </row>
    <row r="30" spans="1:3" ht="15.6">
      <c r="A30" s="87" t="s">
        <v>25</v>
      </c>
      <c r="B30" s="88"/>
      <c r="C30" s="86"/>
    </row>
    <row r="31" spans="1:3">
      <c r="A31" s="375" t="s">
        <v>308</v>
      </c>
      <c r="B31" s="376"/>
      <c r="C31" s="377"/>
    </row>
    <row r="32" spans="1:3">
      <c r="A32" s="375" t="s">
        <v>87</v>
      </c>
      <c r="B32" s="376"/>
      <c r="C32" s="377"/>
    </row>
    <row r="33" spans="1:3">
      <c r="A33" s="375" t="s">
        <v>194</v>
      </c>
      <c r="B33" s="376"/>
      <c r="C33" s="377"/>
    </row>
    <row r="34" spans="1:3">
      <c r="A34" s="65" t="s">
        <v>195</v>
      </c>
      <c r="B34" s="66"/>
      <c r="C34" s="67"/>
    </row>
    <row r="35" spans="1:3">
      <c r="A35" s="378" t="s">
        <v>88</v>
      </c>
      <c r="B35" s="379"/>
      <c r="C35" s="380"/>
    </row>
    <row r="36" spans="1:3">
      <c r="A36" s="68" t="s">
        <v>134</v>
      </c>
      <c r="B36" s="69"/>
      <c r="C36" s="70"/>
    </row>
    <row r="37" spans="1:3">
      <c r="A37" s="378" t="s">
        <v>135</v>
      </c>
      <c r="B37" s="379"/>
      <c r="C37" s="380"/>
    </row>
    <row r="38" spans="1:3">
      <c r="A38" s="32" t="s">
        <v>26</v>
      </c>
      <c r="B38" s="33"/>
      <c r="C38" s="34"/>
    </row>
    <row r="39" spans="1:3">
      <c r="A39" s="31" t="s">
        <v>27</v>
      </c>
      <c r="B39" s="30"/>
      <c r="C39" s="8"/>
    </row>
    <row r="40" spans="1:3">
      <c r="A40" s="31" t="s">
        <v>28</v>
      </c>
      <c r="B40" s="30"/>
      <c r="C40" s="8"/>
    </row>
    <row r="41" spans="1:3">
      <c r="A41" s="58" t="s">
        <v>29</v>
      </c>
      <c r="B41" s="59"/>
      <c r="C41" s="60"/>
    </row>
    <row r="42" spans="1:3">
      <c r="A42" s="35" t="s">
        <v>30</v>
      </c>
      <c r="B42" s="36"/>
      <c r="C42" s="37"/>
    </row>
    <row r="43" spans="1:3" ht="15.6">
      <c r="A43" s="61" t="s">
        <v>31</v>
      </c>
      <c r="B43" s="62"/>
      <c r="C43" s="63" t="s">
        <v>32</v>
      </c>
    </row>
    <row r="44" spans="1:3">
      <c r="A44" s="31" t="s">
        <v>33</v>
      </c>
      <c r="B44" s="31"/>
      <c r="C44" s="42"/>
    </row>
    <row r="45" spans="1:3">
      <c r="A45" s="31" t="s">
        <v>34</v>
      </c>
      <c r="B45" s="31"/>
      <c r="C45" s="42"/>
    </row>
    <row r="46" spans="1:3">
      <c r="A46" s="31" t="s">
        <v>35</v>
      </c>
      <c r="B46" s="31"/>
      <c r="C46" s="42"/>
    </row>
    <row r="47" spans="1:3">
      <c r="A47" s="31" t="s">
        <v>36</v>
      </c>
      <c r="B47" s="31"/>
      <c r="C47" s="42" t="s">
        <v>37</v>
      </c>
    </row>
    <row r="48" spans="1:3">
      <c r="A48" s="31" t="s">
        <v>38</v>
      </c>
      <c r="B48" s="31"/>
      <c r="C48" s="42" t="s">
        <v>39</v>
      </c>
    </row>
    <row r="49" spans="1:3">
      <c r="A49" s="31" t="s">
        <v>40</v>
      </c>
      <c r="B49" s="31"/>
      <c r="C49" s="42" t="s">
        <v>309</v>
      </c>
    </row>
    <row r="50" spans="1:3">
      <c r="A50" s="31" t="s">
        <v>42</v>
      </c>
      <c r="B50" s="31"/>
      <c r="C50" s="42">
        <v>9106899047</v>
      </c>
    </row>
    <row r="51" spans="1:3">
      <c r="A51" s="64"/>
      <c r="B51" s="64"/>
      <c r="C51" s="45"/>
    </row>
  </sheetData>
  <mergeCells count="7">
    <mergeCell ref="A35:C35"/>
    <mergeCell ref="A37:C37"/>
    <mergeCell ref="A13:C13"/>
    <mergeCell ref="A29:C29"/>
    <mergeCell ref="A31:C31"/>
    <mergeCell ref="A32:C32"/>
    <mergeCell ref="A33:C33"/>
  </mergeCells>
  <pageMargins left="0.75" right="0.75" top="1" bottom="1" header="0.5" footer="0.5"/>
  <pageSetup paperSize="9" scale="84" orientation="portrait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sheetPr>
    <pageSetUpPr fitToPage="1"/>
  </sheetPr>
  <dimension ref="A1:C51"/>
  <sheetViews>
    <sheetView topLeftCell="A16" workbookViewId="0">
      <selection activeCell="C28" sqref="A27:C29"/>
    </sheetView>
  </sheetViews>
  <sheetFormatPr defaultColWidth="9.109375" defaultRowHeight="14.4"/>
  <cols>
    <col min="1" max="1" width="54.55468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6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6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310</v>
      </c>
      <c r="B11" s="11"/>
      <c r="C11" s="8"/>
    </row>
    <row r="12" spans="1:3" ht="15.6">
      <c r="A12" s="96" t="s">
        <v>291</v>
      </c>
      <c r="B12" s="11"/>
      <c r="C12" s="97" t="s">
        <v>311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52.05" customHeight="1">
      <c r="A15" s="19" t="s">
        <v>312</v>
      </c>
      <c r="B15" s="20"/>
      <c r="C15" s="21"/>
    </row>
    <row r="16" spans="1:3" ht="15.6">
      <c r="A16" s="22" t="s">
        <v>100</v>
      </c>
      <c r="B16" s="23">
        <v>1</v>
      </c>
      <c r="C16" s="24">
        <v>1591000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15910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69684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65914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30199</v>
      </c>
    </row>
    <row r="25" spans="1:3" ht="15.6">
      <c r="A25" s="26"/>
      <c r="B25" s="20"/>
      <c r="C25" s="21"/>
    </row>
    <row r="26" spans="1:3" ht="15.6">
      <c r="A26" s="26" t="s">
        <v>106</v>
      </c>
      <c r="B26" s="20">
        <v>1</v>
      </c>
      <c r="C26" s="21">
        <v>17053</v>
      </c>
    </row>
    <row r="27" spans="1:3" ht="15.6">
      <c r="A27" s="26"/>
      <c r="B27" s="20"/>
      <c r="C27" s="21"/>
    </row>
    <row r="28" spans="1:3" ht="15.6">
      <c r="A28" s="98" t="s">
        <v>127</v>
      </c>
      <c r="B28" s="20">
        <v>1</v>
      </c>
      <c r="C28" s="21">
        <f>SUM(C16:C26)</f>
        <v>1789760</v>
      </c>
    </row>
    <row r="29" spans="1:3">
      <c r="A29" s="129" t="s">
        <v>67</v>
      </c>
      <c r="B29" s="79"/>
      <c r="C29" s="80"/>
    </row>
    <row r="30" spans="1:3">
      <c r="A30" s="77" t="s">
        <v>68</v>
      </c>
      <c r="B30" s="30"/>
      <c r="C30" s="8"/>
    </row>
    <row r="31" spans="1:3">
      <c r="A31" s="438" t="s">
        <v>69</v>
      </c>
      <c r="B31" s="439"/>
      <c r="C31" s="440"/>
    </row>
    <row r="32" spans="1:3">
      <c r="A32" s="441" t="s">
        <v>70</v>
      </c>
      <c r="B32" s="442"/>
      <c r="C32" s="443"/>
    </row>
    <row r="33" spans="1:3">
      <c r="A33" s="29" t="s">
        <v>71</v>
      </c>
      <c r="B33" s="30"/>
      <c r="C33" s="8"/>
    </row>
    <row r="34" spans="1:3">
      <c r="A34" s="29" t="s">
        <v>72</v>
      </c>
      <c r="B34" s="30"/>
      <c r="C34" s="8"/>
    </row>
    <row r="35" spans="1:3">
      <c r="A35" s="29" t="s">
        <v>73</v>
      </c>
      <c r="B35" s="30"/>
      <c r="C35" s="8"/>
    </row>
    <row r="36" spans="1:3">
      <c r="A36" s="31" t="s">
        <v>74</v>
      </c>
      <c r="B36" s="30"/>
      <c r="C36" s="8"/>
    </row>
    <row r="37" spans="1:3">
      <c r="A37" s="31" t="s">
        <v>75</v>
      </c>
      <c r="B37" s="30"/>
      <c r="C37" s="8"/>
    </row>
    <row r="38" spans="1:3">
      <c r="A38" s="31" t="s">
        <v>76</v>
      </c>
      <c r="B38" s="30"/>
      <c r="C38" s="8"/>
    </row>
    <row r="39" spans="1:3">
      <c r="A39" s="32" t="s">
        <v>26</v>
      </c>
      <c r="B39" s="33"/>
      <c r="C39" s="34"/>
    </row>
    <row r="40" spans="1:3">
      <c r="A40" s="31" t="s">
        <v>77</v>
      </c>
      <c r="B40" s="30"/>
      <c r="C40" s="8"/>
    </row>
    <row r="41" spans="1:3">
      <c r="A41" s="35" t="s">
        <v>30</v>
      </c>
      <c r="B41" s="36"/>
      <c r="C41" s="37"/>
    </row>
    <row r="42" spans="1:3">
      <c r="A42" s="32" t="s">
        <v>78</v>
      </c>
      <c r="B42" s="36"/>
      <c r="C42" s="37"/>
    </row>
    <row r="43" spans="1:3">
      <c r="A43" s="38" t="s">
        <v>109</v>
      </c>
      <c r="B43" s="36"/>
      <c r="C43" s="37"/>
    </row>
    <row r="44" spans="1:3">
      <c r="A44" s="39" t="s">
        <v>110</v>
      </c>
      <c r="B44" s="36"/>
      <c r="C44" s="37"/>
    </row>
    <row r="45" spans="1:3">
      <c r="A45" s="39" t="s">
        <v>111</v>
      </c>
      <c r="B45" s="36" t="s">
        <v>112</v>
      </c>
      <c r="C45" s="37"/>
    </row>
    <row r="46" spans="1:3">
      <c r="A46" s="40" t="s">
        <v>113</v>
      </c>
      <c r="B46" s="36"/>
      <c r="C46" s="37"/>
    </row>
    <row r="47" spans="1:3" ht="15.6">
      <c r="A47" s="41" t="s">
        <v>114</v>
      </c>
      <c r="B47" s="11"/>
      <c r="C47" s="7" t="s">
        <v>32</v>
      </c>
    </row>
    <row r="48" spans="1:3" ht="15.6">
      <c r="A48" s="41" t="s">
        <v>115</v>
      </c>
      <c r="B48" s="11"/>
      <c r="C48" s="42" t="s">
        <v>37</v>
      </c>
    </row>
    <row r="49" spans="1:3" ht="15.6">
      <c r="A49" s="41" t="s">
        <v>116</v>
      </c>
      <c r="B49" s="11"/>
      <c r="C49" s="42" t="s">
        <v>117</v>
      </c>
    </row>
    <row r="50" spans="1:3" ht="15.6">
      <c r="A50" s="41" t="s">
        <v>118</v>
      </c>
      <c r="B50" s="11"/>
      <c r="C50" s="42" t="s">
        <v>119</v>
      </c>
    </row>
    <row r="51" spans="1:3">
      <c r="A51" s="43" t="s">
        <v>120</v>
      </c>
      <c r="B51" s="44"/>
      <c r="C51" s="45">
        <v>8347003121</v>
      </c>
    </row>
  </sheetData>
  <mergeCells count="3">
    <mergeCell ref="A13:C13"/>
    <mergeCell ref="A31:C31"/>
    <mergeCell ref="A32:C32"/>
  </mergeCells>
  <pageMargins left="0.75" right="0.75" top="1" bottom="1" header="0.5" footer="0.5"/>
  <pageSetup paperSize="9" scale="7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C46"/>
  <sheetViews>
    <sheetView topLeftCell="A33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257" t="s">
        <v>80</v>
      </c>
    </row>
    <row r="11" spans="1:3">
      <c r="A11" s="96" t="s">
        <v>81</v>
      </c>
      <c r="B11" s="334"/>
      <c r="C11" s="257"/>
    </row>
    <row r="12" spans="1:3">
      <c r="A12" s="49" t="s">
        <v>82</v>
      </c>
      <c r="B12" s="5"/>
      <c r="C12" s="8"/>
    </row>
    <row r="13" spans="1:3">
      <c r="A13" s="49" t="s">
        <v>83</v>
      </c>
      <c r="B13" s="5"/>
      <c r="C13" s="8"/>
    </row>
    <row r="14" spans="1:3" ht="22.8">
      <c r="A14" s="360" t="s">
        <v>11</v>
      </c>
      <c r="B14" s="361"/>
      <c r="C14" s="362"/>
    </row>
    <row r="15" spans="1:3" ht="31.2">
      <c r="A15" s="335" t="s">
        <v>12</v>
      </c>
      <c r="B15" s="17" t="s">
        <v>13</v>
      </c>
      <c r="C15" s="18" t="s">
        <v>14</v>
      </c>
    </row>
    <row r="16" spans="1:3" ht="27.6">
      <c r="A16" s="336" t="s">
        <v>84</v>
      </c>
      <c r="B16" s="337">
        <v>1</v>
      </c>
      <c r="C16" s="338">
        <v>1899000</v>
      </c>
    </row>
    <row r="17" spans="1:3" ht="15.6">
      <c r="A17" s="339"/>
      <c r="B17" s="262"/>
      <c r="C17" s="263"/>
    </row>
    <row r="18" spans="1:3" ht="15.6">
      <c r="A18" s="261" t="s">
        <v>17</v>
      </c>
      <c r="B18" s="262">
        <v>1</v>
      </c>
      <c r="C18" s="263">
        <v>83028</v>
      </c>
    </row>
    <row r="19" spans="1:3" ht="15.6">
      <c r="A19" s="261"/>
      <c r="B19" s="262"/>
      <c r="C19" s="263"/>
    </row>
    <row r="20" spans="1:3" ht="15.6">
      <c r="A20" s="261" t="s">
        <v>85</v>
      </c>
      <c r="B20" s="262">
        <v>1</v>
      </c>
      <c r="C20" s="263">
        <v>71149</v>
      </c>
    </row>
    <row r="21" spans="1:3" ht="15.6">
      <c r="A21" s="261"/>
      <c r="B21" s="262"/>
      <c r="C21" s="263"/>
    </row>
    <row r="22" spans="1:3" ht="15.6">
      <c r="A22" s="261" t="s">
        <v>19</v>
      </c>
      <c r="B22" s="262">
        <v>1</v>
      </c>
      <c r="C22" s="263">
        <v>18990</v>
      </c>
    </row>
    <row r="23" spans="1:3" ht="15.6">
      <c r="A23" s="261"/>
      <c r="B23" s="262"/>
      <c r="C23" s="263"/>
    </row>
    <row r="24" spans="1:3" ht="15.6">
      <c r="A24" s="261" t="s">
        <v>20</v>
      </c>
      <c r="B24" s="262">
        <v>1</v>
      </c>
      <c r="C24" s="263">
        <v>36544</v>
      </c>
    </row>
    <row r="25" spans="1:3" ht="15.6">
      <c r="A25" s="340"/>
      <c r="B25" s="341"/>
      <c r="C25" s="342"/>
    </row>
    <row r="26" spans="1:3" ht="15.6">
      <c r="A26" s="340" t="s">
        <v>86</v>
      </c>
      <c r="B26" s="341">
        <v>1</v>
      </c>
      <c r="C26" s="342">
        <v>18771</v>
      </c>
    </row>
    <row r="27" spans="1:3" ht="15.6">
      <c r="A27" s="340"/>
      <c r="B27" s="341"/>
      <c r="C27" s="342"/>
    </row>
    <row r="28" spans="1:3" ht="15.6">
      <c r="A28" s="343" t="s">
        <v>23</v>
      </c>
      <c r="B28" s="344">
        <v>1</v>
      </c>
      <c r="C28" s="338">
        <f>C16+C18+C20+C22+C24+C26</f>
        <v>2127482</v>
      </c>
    </row>
    <row r="29" spans="1:3">
      <c r="A29" s="372" t="s">
        <v>24</v>
      </c>
      <c r="B29" s="373"/>
      <c r="C29" s="374"/>
    </row>
    <row r="30" spans="1:3" ht="15.6">
      <c r="A30" s="87" t="s">
        <v>25</v>
      </c>
      <c r="B30" s="88"/>
      <c r="C30" s="86"/>
    </row>
    <row r="31" spans="1:3">
      <c r="A31" s="375" t="s">
        <v>87</v>
      </c>
      <c r="B31" s="376"/>
      <c r="C31" s="377"/>
    </row>
    <row r="32" spans="1:3">
      <c r="A32" s="378" t="s">
        <v>88</v>
      </c>
      <c r="B32" s="379"/>
      <c r="C32" s="380"/>
    </row>
    <row r="33" spans="1:3">
      <c r="A33" s="32" t="s">
        <v>26</v>
      </c>
      <c r="B33" s="33"/>
      <c r="C33" s="34"/>
    </row>
    <row r="34" spans="1:3">
      <c r="A34" s="31" t="s">
        <v>27</v>
      </c>
      <c r="B34" s="30"/>
      <c r="C34" s="8"/>
    </row>
    <row r="35" spans="1:3">
      <c r="A35" s="31" t="s">
        <v>28</v>
      </c>
      <c r="B35" s="30"/>
      <c r="C35" s="8"/>
    </row>
    <row r="36" spans="1:3">
      <c r="A36" s="58" t="s">
        <v>29</v>
      </c>
      <c r="B36" s="59"/>
      <c r="C36" s="60"/>
    </row>
    <row r="37" spans="1:3">
      <c r="A37" s="35" t="s">
        <v>30</v>
      </c>
      <c r="B37" s="36"/>
      <c r="C37" s="37"/>
    </row>
    <row r="38" spans="1:3" ht="15.6">
      <c r="A38" s="61" t="s">
        <v>31</v>
      </c>
      <c r="B38" s="62"/>
      <c r="C38" s="63" t="s">
        <v>32</v>
      </c>
    </row>
    <row r="39" spans="1:3">
      <c r="A39" s="31" t="s">
        <v>33</v>
      </c>
      <c r="B39" s="31"/>
      <c r="C39" s="42"/>
    </row>
    <row r="40" spans="1:3">
      <c r="A40" s="31" t="s">
        <v>34</v>
      </c>
      <c r="B40" s="31"/>
      <c r="C40" s="42"/>
    </row>
    <row r="41" spans="1:3">
      <c r="A41" s="31" t="s">
        <v>35</v>
      </c>
      <c r="B41" s="31"/>
      <c r="C41" s="42"/>
    </row>
    <row r="42" spans="1:3">
      <c r="A42" s="31" t="s">
        <v>36</v>
      </c>
      <c r="B42" s="31"/>
      <c r="C42" s="42" t="s">
        <v>37</v>
      </c>
    </row>
    <row r="43" spans="1:3">
      <c r="A43" s="31" t="s">
        <v>38</v>
      </c>
      <c r="B43" s="31"/>
      <c r="C43" s="42" t="s">
        <v>39</v>
      </c>
    </row>
    <row r="44" spans="1:3">
      <c r="A44" s="31" t="s">
        <v>40</v>
      </c>
      <c r="B44" s="31"/>
      <c r="C44" s="42" t="s">
        <v>89</v>
      </c>
    </row>
    <row r="45" spans="1:3">
      <c r="A45" s="31" t="s">
        <v>42</v>
      </c>
      <c r="B45" s="31"/>
      <c r="C45" s="42">
        <v>7984153560</v>
      </c>
    </row>
    <row r="46" spans="1:3">
      <c r="A46" s="64"/>
      <c r="B46" s="64"/>
      <c r="C46" s="45"/>
    </row>
  </sheetData>
  <mergeCells count="4">
    <mergeCell ref="A14:C14"/>
    <mergeCell ref="A29:C29"/>
    <mergeCell ref="A31:C31"/>
    <mergeCell ref="A32:C32"/>
  </mergeCells>
  <pageMargins left="0.75" right="0.75" top="1" bottom="1" header="0.5" footer="0.5"/>
  <pageSetup paperSize="9" scale="86" orientation="portrait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>
    <pageSetUpPr fitToPage="1"/>
  </sheetPr>
  <dimension ref="A1:C51"/>
  <sheetViews>
    <sheetView topLeftCell="A16" workbookViewId="0">
      <selection activeCell="C28" sqref="A27:C29"/>
    </sheetView>
  </sheetViews>
  <sheetFormatPr defaultColWidth="9.109375" defaultRowHeight="14.4"/>
  <cols>
    <col min="1" max="1" width="54.55468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6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6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313</v>
      </c>
      <c r="B11" s="11"/>
      <c r="C11" s="8"/>
    </row>
    <row r="12" spans="1:3" ht="15.6">
      <c r="A12" s="96" t="s">
        <v>291</v>
      </c>
      <c r="B12" s="11"/>
      <c r="C12" s="97" t="s">
        <v>314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315</v>
      </c>
      <c r="B15" s="20"/>
      <c r="C15" s="21"/>
    </row>
    <row r="16" spans="1:3" ht="15.6">
      <c r="A16" s="22" t="s">
        <v>100</v>
      </c>
      <c r="B16" s="23">
        <v>1</v>
      </c>
      <c r="C16" s="24">
        <v>1368000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13680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60457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59310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25970</v>
      </c>
    </row>
    <row r="25" spans="1:3" ht="15.6">
      <c r="A25" s="26"/>
      <c r="B25" s="20"/>
      <c r="C25" s="21"/>
    </row>
    <row r="26" spans="1:3" ht="15.6">
      <c r="A26" s="26" t="s">
        <v>106</v>
      </c>
      <c r="B26" s="20">
        <v>1</v>
      </c>
      <c r="C26" s="21">
        <v>18342</v>
      </c>
    </row>
    <row r="27" spans="1:3" ht="15.6">
      <c r="A27" s="26"/>
      <c r="B27" s="20"/>
      <c r="C27" s="21"/>
    </row>
    <row r="28" spans="1:3" ht="15.6">
      <c r="A28" s="98" t="s">
        <v>127</v>
      </c>
      <c r="B28" s="20">
        <v>1</v>
      </c>
      <c r="C28" s="21">
        <f>SUM(C16:C26)</f>
        <v>1545759</v>
      </c>
    </row>
    <row r="29" spans="1:3">
      <c r="A29" s="129" t="s">
        <v>67</v>
      </c>
      <c r="B29" s="79"/>
      <c r="C29" s="80"/>
    </row>
    <row r="30" spans="1:3">
      <c r="A30" s="77" t="s">
        <v>68</v>
      </c>
      <c r="B30" s="30"/>
      <c r="C30" s="8"/>
    </row>
    <row r="31" spans="1:3">
      <c r="A31" s="438" t="s">
        <v>69</v>
      </c>
      <c r="B31" s="439"/>
      <c r="C31" s="440"/>
    </row>
    <row r="32" spans="1:3">
      <c r="A32" s="441" t="s">
        <v>70</v>
      </c>
      <c r="B32" s="442"/>
      <c r="C32" s="443"/>
    </row>
    <row r="33" spans="1:3">
      <c r="A33" s="29" t="s">
        <v>71</v>
      </c>
      <c r="B33" s="30"/>
      <c r="C33" s="8"/>
    </row>
    <row r="34" spans="1:3">
      <c r="A34" s="29" t="s">
        <v>72</v>
      </c>
      <c r="B34" s="30"/>
      <c r="C34" s="8"/>
    </row>
    <row r="35" spans="1:3">
      <c r="A35" s="29" t="s">
        <v>73</v>
      </c>
      <c r="B35" s="30"/>
      <c r="C35" s="8"/>
    </row>
    <row r="36" spans="1:3">
      <c r="A36" s="31" t="s">
        <v>74</v>
      </c>
      <c r="B36" s="30"/>
      <c r="C36" s="8"/>
    </row>
    <row r="37" spans="1:3">
      <c r="A37" s="31" t="s">
        <v>75</v>
      </c>
      <c r="B37" s="30"/>
      <c r="C37" s="8"/>
    </row>
    <row r="38" spans="1:3">
      <c r="A38" s="31" t="s">
        <v>76</v>
      </c>
      <c r="B38" s="30"/>
      <c r="C38" s="8"/>
    </row>
    <row r="39" spans="1:3">
      <c r="A39" s="32" t="s">
        <v>26</v>
      </c>
      <c r="B39" s="33"/>
      <c r="C39" s="34"/>
    </row>
    <row r="40" spans="1:3">
      <c r="A40" s="31" t="s">
        <v>77</v>
      </c>
      <c r="B40" s="30"/>
      <c r="C40" s="8"/>
    </row>
    <row r="41" spans="1:3">
      <c r="A41" s="35" t="s">
        <v>30</v>
      </c>
      <c r="B41" s="36"/>
      <c r="C41" s="37"/>
    </row>
    <row r="42" spans="1:3">
      <c r="A42" s="32" t="s">
        <v>78</v>
      </c>
      <c r="B42" s="36"/>
      <c r="C42" s="37"/>
    </row>
    <row r="43" spans="1:3">
      <c r="A43" s="38" t="s">
        <v>109</v>
      </c>
      <c r="B43" s="36"/>
      <c r="C43" s="37"/>
    </row>
    <row r="44" spans="1:3">
      <c r="A44" s="39" t="s">
        <v>110</v>
      </c>
      <c r="B44" s="36"/>
      <c r="C44" s="37"/>
    </row>
    <row r="45" spans="1:3">
      <c r="A45" s="39" t="s">
        <v>111</v>
      </c>
      <c r="B45" s="36" t="s">
        <v>112</v>
      </c>
      <c r="C45" s="37"/>
    </row>
    <row r="46" spans="1:3">
      <c r="A46" s="40" t="s">
        <v>113</v>
      </c>
      <c r="B46" s="36"/>
      <c r="C46" s="37"/>
    </row>
    <row r="47" spans="1:3" ht="15.6">
      <c r="A47" s="41" t="s">
        <v>114</v>
      </c>
      <c r="B47" s="11"/>
      <c r="C47" s="7" t="s">
        <v>32</v>
      </c>
    </row>
    <row r="48" spans="1:3" ht="15.6">
      <c r="A48" s="41" t="s">
        <v>115</v>
      </c>
      <c r="B48" s="11"/>
      <c r="C48" s="42" t="s">
        <v>37</v>
      </c>
    </row>
    <row r="49" spans="1:3" ht="15.6">
      <c r="A49" s="41" t="s">
        <v>116</v>
      </c>
      <c r="B49" s="11"/>
      <c r="C49" s="42" t="s">
        <v>117</v>
      </c>
    </row>
    <row r="50" spans="1:3" ht="15.6">
      <c r="A50" s="41" t="s">
        <v>118</v>
      </c>
      <c r="B50" s="11"/>
      <c r="C50" s="42" t="s">
        <v>119</v>
      </c>
    </row>
    <row r="51" spans="1:3">
      <c r="A51" s="43" t="s">
        <v>120</v>
      </c>
      <c r="B51" s="44"/>
      <c r="C51" s="45">
        <v>8347003121</v>
      </c>
    </row>
  </sheetData>
  <mergeCells count="3">
    <mergeCell ref="A13:C13"/>
    <mergeCell ref="A31:C31"/>
    <mergeCell ref="A32:C32"/>
  </mergeCells>
  <pageMargins left="0.62986111111111098" right="0.75" top="1" bottom="1" header="0.5" footer="0.5"/>
  <pageSetup paperSize="9" scale="80" orientation="portrait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C50"/>
  <sheetViews>
    <sheetView topLeftCell="A14" workbookViewId="0">
      <selection activeCell="C28" sqref="A27:C29"/>
    </sheetView>
  </sheetViews>
  <sheetFormatPr defaultColWidth="9.109375" defaultRowHeight="14.4"/>
  <cols>
    <col min="1" max="1" width="54.5546875" customWidth="1"/>
    <col min="2" max="2" width="12.5546875" customWidth="1"/>
    <col min="3" max="3" width="41.5546875" customWidth="1"/>
  </cols>
  <sheetData>
    <row r="1" spans="1:3"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6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B9" s="5"/>
      <c r="C9" s="7"/>
    </row>
    <row r="10" spans="1:3" ht="15.6">
      <c r="A10" s="10" t="s">
        <v>91</v>
      </c>
      <c r="B10" s="11"/>
      <c r="C10" s="8"/>
    </row>
    <row r="11" spans="1:3" ht="39" customHeight="1">
      <c r="A11" s="304" t="s">
        <v>316</v>
      </c>
      <c r="B11" s="11"/>
      <c r="C11" s="8"/>
    </row>
    <row r="12" spans="1:3" ht="15.6">
      <c r="A12" s="96" t="s">
        <v>317</v>
      </c>
      <c r="B12" s="11"/>
      <c r="C12" s="97" t="s">
        <v>318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319</v>
      </c>
      <c r="B15" s="20"/>
      <c r="C15" s="21"/>
    </row>
    <row r="16" spans="1:3" ht="15.6">
      <c r="A16" s="22" t="s">
        <v>100</v>
      </c>
      <c r="B16" s="23">
        <v>1</v>
      </c>
      <c r="C16" s="24">
        <v>1974000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19740</v>
      </c>
    </row>
    <row r="19" spans="1:3" ht="15.6">
      <c r="A19" s="22"/>
      <c r="B19" s="23"/>
      <c r="C19" s="25"/>
    </row>
    <row r="20" spans="1:3" ht="15.6">
      <c r="A20" s="26" t="s">
        <v>102</v>
      </c>
      <c r="B20" s="20">
        <v>1</v>
      </c>
      <c r="C20" s="21">
        <f>169500</f>
        <v>169500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73474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37987</v>
      </c>
    </row>
    <row r="25" spans="1:3" ht="15.6">
      <c r="A25" s="26"/>
      <c r="B25" s="20"/>
      <c r="C25" s="21"/>
    </row>
    <row r="26" spans="1:3" ht="15.6">
      <c r="A26" s="98" t="s">
        <v>127</v>
      </c>
      <c r="B26" s="20">
        <v>1</v>
      </c>
      <c r="C26" s="21">
        <f>SUM(C16:C25)</f>
        <v>2274701</v>
      </c>
    </row>
    <row r="27" spans="1:3">
      <c r="A27" s="305" t="s">
        <v>67</v>
      </c>
      <c r="B27" s="79"/>
      <c r="C27" s="80"/>
    </row>
    <row r="28" spans="1:3">
      <c r="A28" s="77" t="s">
        <v>68</v>
      </c>
      <c r="B28" s="30"/>
      <c r="C28" s="8"/>
    </row>
    <row r="29" spans="1:3" ht="15" customHeight="1">
      <c r="A29" s="438" t="s">
        <v>69</v>
      </c>
      <c r="B29" s="439"/>
      <c r="C29" s="440"/>
    </row>
    <row r="30" spans="1:3" ht="15" customHeight="1">
      <c r="A30" s="441" t="s">
        <v>320</v>
      </c>
      <c r="B30" s="442"/>
      <c r="C30" s="443"/>
    </row>
    <row r="31" spans="1:3">
      <c r="A31" s="441" t="s">
        <v>70</v>
      </c>
      <c r="B31" s="442"/>
      <c r="C31" s="443"/>
    </row>
    <row r="32" spans="1:3">
      <c r="A32" s="29" t="s">
        <v>71</v>
      </c>
      <c r="B32" s="30"/>
      <c r="C32" s="8"/>
    </row>
    <row r="33" spans="1:3">
      <c r="A33" s="29" t="s">
        <v>72</v>
      </c>
      <c r="B33" s="30"/>
      <c r="C33" s="8"/>
    </row>
    <row r="34" spans="1:3">
      <c r="A34" s="29" t="s">
        <v>73</v>
      </c>
      <c r="B34" s="30"/>
      <c r="C34" s="8"/>
    </row>
    <row r="35" spans="1:3">
      <c r="A35" s="31" t="s">
        <v>74</v>
      </c>
      <c r="B35" s="30"/>
      <c r="C35" s="8"/>
    </row>
    <row r="36" spans="1:3">
      <c r="A36" s="31" t="s">
        <v>75</v>
      </c>
      <c r="B36" s="30"/>
      <c r="C36" s="8"/>
    </row>
    <row r="37" spans="1:3">
      <c r="A37" s="31" t="s">
        <v>76</v>
      </c>
      <c r="B37" s="30"/>
      <c r="C37" s="8"/>
    </row>
    <row r="38" spans="1:3">
      <c r="A38" s="32" t="s">
        <v>26</v>
      </c>
      <c r="B38" s="33"/>
      <c r="C38" s="34"/>
    </row>
    <row r="39" spans="1:3">
      <c r="A39" s="31" t="s">
        <v>77</v>
      </c>
      <c r="B39" s="30"/>
      <c r="C39" s="8"/>
    </row>
    <row r="40" spans="1:3">
      <c r="A40" s="35" t="s">
        <v>30</v>
      </c>
      <c r="B40" s="36"/>
      <c r="C40" s="37"/>
    </row>
    <row r="41" spans="1:3">
      <c r="A41" s="32" t="s">
        <v>78</v>
      </c>
      <c r="B41" s="36"/>
      <c r="C41" s="37"/>
    </row>
    <row r="42" spans="1:3">
      <c r="A42" s="38" t="s">
        <v>109</v>
      </c>
      <c r="B42" s="36"/>
      <c r="C42" s="37"/>
    </row>
    <row r="43" spans="1:3">
      <c r="A43" s="39" t="s">
        <v>110</v>
      </c>
      <c r="B43" s="36"/>
      <c r="C43" s="37"/>
    </row>
    <row r="44" spans="1:3">
      <c r="A44" s="39" t="s">
        <v>111</v>
      </c>
      <c r="B44" s="36" t="s">
        <v>112</v>
      </c>
      <c r="C44" s="37"/>
    </row>
    <row r="45" spans="1:3">
      <c r="A45" s="40" t="s">
        <v>113</v>
      </c>
      <c r="B45" s="36"/>
      <c r="C45" s="37"/>
    </row>
    <row r="46" spans="1:3" ht="15.6">
      <c r="A46" s="41" t="s">
        <v>114</v>
      </c>
      <c r="B46" s="11"/>
      <c r="C46" s="7" t="s">
        <v>32</v>
      </c>
    </row>
    <row r="47" spans="1:3" ht="15.6">
      <c r="A47" s="41" t="s">
        <v>115</v>
      </c>
      <c r="B47" s="11"/>
      <c r="C47" s="42" t="s">
        <v>37</v>
      </c>
    </row>
    <row r="48" spans="1:3" ht="15.6">
      <c r="A48" s="41" t="s">
        <v>116</v>
      </c>
      <c r="B48" s="11"/>
      <c r="C48" s="42" t="s">
        <v>117</v>
      </c>
    </row>
    <row r="49" spans="1:3" ht="15.6">
      <c r="A49" s="41" t="s">
        <v>118</v>
      </c>
      <c r="B49" s="11"/>
      <c r="C49" s="42" t="s">
        <v>119</v>
      </c>
    </row>
    <row r="50" spans="1:3">
      <c r="A50" s="43" t="s">
        <v>120</v>
      </c>
      <c r="B50" s="44"/>
      <c r="C50" s="45">
        <v>8347003121</v>
      </c>
    </row>
  </sheetData>
  <mergeCells count="4">
    <mergeCell ref="A13:C13"/>
    <mergeCell ref="A29:C29"/>
    <mergeCell ref="A30:C30"/>
    <mergeCell ref="A31:C31"/>
  </mergeCells>
  <pageMargins left="0.75" right="0.75" top="1" bottom="1" header="0.5" footer="0.5"/>
  <pageSetup paperSize="9" orientation="portrait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pageSetUpPr fitToPage="1"/>
  </sheetPr>
  <dimension ref="A1:C55"/>
  <sheetViews>
    <sheetView topLeftCell="A51" zoomScale="85" zoomScaleNormal="85" workbookViewId="0">
      <selection activeCell="C1" sqref="A1:C55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321</v>
      </c>
      <c r="B11" s="13"/>
      <c r="C11" s="14"/>
    </row>
    <row r="12" spans="1:3" ht="15.6">
      <c r="A12" s="15" t="s">
        <v>209</v>
      </c>
      <c r="B12" s="444" t="s">
        <v>322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323</v>
      </c>
      <c r="B15" s="20"/>
      <c r="C15" s="21"/>
    </row>
    <row r="16" spans="1:3" ht="15.6">
      <c r="A16" s="22" t="s">
        <v>100</v>
      </c>
      <c r="B16" s="23">
        <v>1</v>
      </c>
      <c r="C16" s="24">
        <v>3742000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37420</v>
      </c>
    </row>
    <row r="19" spans="1:3" ht="15.6">
      <c r="A19" s="22"/>
      <c r="B19" s="23"/>
      <c r="C19" s="25"/>
    </row>
    <row r="20" spans="1:3" ht="15.6">
      <c r="A20" s="26" t="s">
        <v>102</v>
      </c>
      <c r="B20" s="20">
        <v>1</v>
      </c>
      <c r="C20" s="21">
        <v>304150</v>
      </c>
    </row>
    <row r="21" spans="1:3" ht="15.6">
      <c r="A21" s="26"/>
      <c r="B21" s="20"/>
      <c r="C21" s="21"/>
    </row>
    <row r="22" spans="1:3" ht="15.6">
      <c r="A22" s="26" t="s">
        <v>324</v>
      </c>
      <c r="B22" s="20">
        <v>1</v>
      </c>
      <c r="C22" s="21">
        <v>154250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87338</v>
      </c>
    </row>
    <row r="25" spans="1:3" ht="15.6">
      <c r="A25" s="26"/>
      <c r="B25" s="20"/>
      <c r="C25" s="21"/>
    </row>
    <row r="26" spans="1:3" ht="15.6">
      <c r="A26" s="26" t="s">
        <v>325</v>
      </c>
      <c r="B26" s="20">
        <v>1</v>
      </c>
      <c r="C26" s="21">
        <v>45384</v>
      </c>
    </row>
    <row r="27" spans="1:3" ht="15.6">
      <c r="A27" s="26"/>
      <c r="B27" s="20"/>
      <c r="C27" s="21"/>
    </row>
    <row r="28" spans="1:3" ht="15.6">
      <c r="A28" s="26" t="s">
        <v>326</v>
      </c>
      <c r="B28" s="20">
        <v>1</v>
      </c>
      <c r="C28" s="21">
        <v>12400</v>
      </c>
    </row>
    <row r="29" spans="1:3" ht="15.6">
      <c r="A29" s="26"/>
      <c r="B29" s="20"/>
      <c r="C29" s="21"/>
    </row>
    <row r="30" spans="1:3" ht="15.6">
      <c r="A30" s="27" t="s">
        <v>127</v>
      </c>
      <c r="B30" s="20">
        <v>1</v>
      </c>
      <c r="C30" s="21">
        <f>SUM(C16:C29)</f>
        <v>4382942</v>
      </c>
    </row>
    <row r="31" spans="1:3">
      <c r="A31" s="74" t="s">
        <v>67</v>
      </c>
      <c r="B31" s="75"/>
      <c r="C31" s="76"/>
    </row>
    <row r="32" spans="1:3">
      <c r="A32" s="77" t="s">
        <v>179</v>
      </c>
      <c r="B32" s="30"/>
      <c r="C32" s="8"/>
    </row>
    <row r="33" spans="1:3" ht="25.05" customHeight="1">
      <c r="A33" s="446" t="s">
        <v>69</v>
      </c>
      <c r="B33" s="447"/>
      <c r="C33" s="448"/>
    </row>
    <row r="34" spans="1:3">
      <c r="A34" s="411" t="s">
        <v>327</v>
      </c>
      <c r="B34" s="412"/>
      <c r="C34" s="413"/>
    </row>
    <row r="35" spans="1:3">
      <c r="A35" s="441" t="s">
        <v>70</v>
      </c>
      <c r="B35" s="442"/>
      <c r="C35" s="443"/>
    </row>
    <row r="36" spans="1:3">
      <c r="A36" s="449" t="s">
        <v>328</v>
      </c>
      <c r="B36" s="450"/>
      <c r="C36" s="451"/>
    </row>
    <row r="37" spans="1:3">
      <c r="A37" s="28" t="s">
        <v>71</v>
      </c>
      <c r="B37" s="79"/>
      <c r="C37" s="80"/>
    </row>
    <row r="38" spans="1:3">
      <c r="A38" s="29" t="s">
        <v>72</v>
      </c>
      <c r="B38" s="30"/>
      <c r="C38" s="8"/>
    </row>
    <row r="39" spans="1:3">
      <c r="A39" s="81" t="s">
        <v>329</v>
      </c>
      <c r="B39" s="30"/>
      <c r="C39" s="8"/>
    </row>
    <row r="40" spans="1:3">
      <c r="A40" s="31" t="s">
        <v>74</v>
      </c>
      <c r="B40" s="30"/>
      <c r="C40" s="8"/>
    </row>
    <row r="41" spans="1:3">
      <c r="A41" s="31" t="s">
        <v>75</v>
      </c>
      <c r="B41" s="30"/>
      <c r="C41" s="8"/>
    </row>
    <row r="42" spans="1:3">
      <c r="A42" s="31" t="s">
        <v>76</v>
      </c>
      <c r="B42" s="30"/>
      <c r="C42" s="8"/>
    </row>
    <row r="43" spans="1:3">
      <c r="A43" s="32" t="s">
        <v>26</v>
      </c>
      <c r="B43" s="33"/>
      <c r="C43" s="34"/>
    </row>
    <row r="44" spans="1:3">
      <c r="A44" s="31" t="s">
        <v>77</v>
      </c>
      <c r="B44" s="30"/>
      <c r="C44" s="8"/>
    </row>
    <row r="45" spans="1:3">
      <c r="A45" s="35" t="s">
        <v>30</v>
      </c>
      <c r="B45" s="36"/>
      <c r="C45" s="37"/>
    </row>
    <row r="46" spans="1:3">
      <c r="A46" s="32" t="s">
        <v>78</v>
      </c>
      <c r="B46" s="36"/>
      <c r="C46" s="37"/>
    </row>
    <row r="47" spans="1:3">
      <c r="A47" s="38" t="s">
        <v>109</v>
      </c>
      <c r="B47" s="36"/>
      <c r="C47" s="37"/>
    </row>
    <row r="48" spans="1:3">
      <c r="A48" s="39" t="s">
        <v>110</v>
      </c>
      <c r="B48" s="36"/>
      <c r="C48" s="37"/>
    </row>
    <row r="49" spans="1:3">
      <c r="A49" s="39" t="s">
        <v>111</v>
      </c>
      <c r="B49" s="36" t="s">
        <v>112</v>
      </c>
      <c r="C49" s="37"/>
    </row>
    <row r="50" spans="1:3">
      <c r="A50" s="40" t="s">
        <v>113</v>
      </c>
      <c r="B50" s="36"/>
      <c r="C50" s="37"/>
    </row>
    <row r="51" spans="1:3" ht="15.6">
      <c r="A51" s="41" t="s">
        <v>114</v>
      </c>
      <c r="B51" s="11"/>
      <c r="C51" s="7" t="s">
        <v>32</v>
      </c>
    </row>
    <row r="52" spans="1:3" ht="15.6">
      <c r="A52" s="41" t="s">
        <v>115</v>
      </c>
      <c r="B52" s="11"/>
      <c r="C52" s="42" t="s">
        <v>37</v>
      </c>
    </row>
    <row r="53" spans="1:3" ht="15.6">
      <c r="A53" s="41" t="s">
        <v>116</v>
      </c>
      <c r="B53" s="11"/>
      <c r="C53" s="42" t="s">
        <v>117</v>
      </c>
    </row>
    <row r="54" spans="1:3" ht="15.6">
      <c r="A54" s="41" t="s">
        <v>118</v>
      </c>
      <c r="B54" s="11"/>
      <c r="C54" s="42" t="s">
        <v>119</v>
      </c>
    </row>
    <row r="55" spans="1:3">
      <c r="A55" s="43" t="s">
        <v>120</v>
      </c>
      <c r="B55" s="44"/>
      <c r="C55" s="45">
        <v>8347002691</v>
      </c>
    </row>
  </sheetData>
  <mergeCells count="6">
    <mergeCell ref="A36:C36"/>
    <mergeCell ref="B12:C12"/>
    <mergeCell ref="A13:C13"/>
    <mergeCell ref="A33:C33"/>
    <mergeCell ref="A34:C34"/>
    <mergeCell ref="A35:C35"/>
  </mergeCells>
  <pageMargins left="0.75" right="0.75" top="1" bottom="1" header="0.5" footer="0.5"/>
  <pageSetup paperSize="9" scale="76" orientation="portrait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C52"/>
  <sheetViews>
    <sheetView topLeftCell="A13" zoomScale="85" zoomScaleNormal="85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4"/>
      <c r="B10" s="5"/>
      <c r="C10" s="7"/>
    </row>
    <row r="11" spans="1:3" ht="15.6">
      <c r="A11" s="4"/>
      <c r="B11" s="5"/>
      <c r="C11" s="7"/>
    </row>
    <row r="12" spans="1:3" ht="15.6">
      <c r="A12" s="10" t="s">
        <v>91</v>
      </c>
      <c r="B12" s="11"/>
      <c r="C12" s="8"/>
    </row>
    <row r="13" spans="1:3" ht="19.05" customHeight="1">
      <c r="A13" s="452" t="s">
        <v>330</v>
      </c>
      <c r="B13" s="453"/>
      <c r="C13" s="14"/>
    </row>
    <row r="14" spans="1:3" ht="15.6">
      <c r="A14" s="15" t="s">
        <v>331</v>
      </c>
      <c r="B14" s="444" t="s">
        <v>332</v>
      </c>
      <c r="C14" s="445"/>
    </row>
    <row r="15" spans="1:3" ht="22.8">
      <c r="A15" s="360" t="s">
        <v>62</v>
      </c>
      <c r="B15" s="391"/>
      <c r="C15" s="392"/>
    </row>
    <row r="16" spans="1:3" ht="15.6">
      <c r="A16" s="16" t="s">
        <v>12</v>
      </c>
      <c r="B16" s="17" t="s">
        <v>13</v>
      </c>
      <c r="C16" s="18" t="s">
        <v>63</v>
      </c>
    </row>
    <row r="17" spans="1:3" ht="27.6">
      <c r="A17" s="19" t="s">
        <v>333</v>
      </c>
      <c r="B17" s="20"/>
      <c r="C17" s="21"/>
    </row>
    <row r="18" spans="1:3" ht="15.6">
      <c r="A18" s="22" t="s">
        <v>100</v>
      </c>
      <c r="B18" s="23">
        <v>1</v>
      </c>
      <c r="C18" s="24">
        <v>3742000</v>
      </c>
    </row>
    <row r="19" spans="1:3" ht="15.6">
      <c r="A19" s="22"/>
      <c r="B19" s="23"/>
      <c r="C19" s="25"/>
    </row>
    <row r="20" spans="1:3" ht="15.6">
      <c r="A20" s="22" t="s">
        <v>101</v>
      </c>
      <c r="B20" s="23">
        <v>1</v>
      </c>
      <c r="C20" s="25">
        <v>37420</v>
      </c>
    </row>
    <row r="21" spans="1:3" ht="15.6">
      <c r="A21" s="22"/>
      <c r="B21" s="23"/>
      <c r="C21" s="25"/>
    </row>
    <row r="22" spans="1:3" ht="15.6">
      <c r="A22" s="26" t="s">
        <v>200</v>
      </c>
      <c r="B22" s="20">
        <v>1</v>
      </c>
      <c r="C22" s="21">
        <v>154470</v>
      </c>
    </row>
    <row r="23" spans="1:3" ht="15.6">
      <c r="A23" s="26"/>
      <c r="B23" s="20"/>
      <c r="C23" s="21"/>
    </row>
    <row r="24" spans="1:3" ht="15.6">
      <c r="A24" s="26" t="s">
        <v>125</v>
      </c>
      <c r="B24" s="20">
        <v>1</v>
      </c>
      <c r="C24" s="21">
        <v>152217</v>
      </c>
    </row>
    <row r="25" spans="1:3" ht="15.6">
      <c r="A25" s="26"/>
      <c r="B25" s="20"/>
      <c r="C25" s="21"/>
    </row>
    <row r="26" spans="1:3" ht="15.6">
      <c r="A26" s="26" t="s">
        <v>126</v>
      </c>
      <c r="B26" s="20">
        <v>1</v>
      </c>
      <c r="C26" s="21">
        <v>0</v>
      </c>
    </row>
    <row r="27" spans="1:3" ht="15.6">
      <c r="A27" s="26"/>
      <c r="B27" s="20"/>
      <c r="C27" s="21"/>
    </row>
    <row r="28" spans="1:3" ht="15.6">
      <c r="A28" s="27" t="s">
        <v>127</v>
      </c>
      <c r="B28" s="20">
        <v>1</v>
      </c>
      <c r="C28" s="21">
        <f>SUM(C18:C27)</f>
        <v>4086107</v>
      </c>
    </row>
    <row r="29" spans="1:3">
      <c r="A29" s="292" t="s">
        <v>67</v>
      </c>
      <c r="B29" s="75"/>
      <c r="C29" s="76"/>
    </row>
    <row r="30" spans="1:3">
      <c r="A30" s="77" t="s">
        <v>68</v>
      </c>
      <c r="B30" s="30"/>
      <c r="C30" s="8"/>
    </row>
    <row r="31" spans="1:3" ht="36">
      <c r="A31" s="73" t="s">
        <v>69</v>
      </c>
      <c r="B31" s="11"/>
      <c r="C31" s="9"/>
    </row>
    <row r="32" spans="1:3">
      <c r="A32" s="441" t="s">
        <v>70</v>
      </c>
      <c r="B32" s="442"/>
      <c r="C32" s="443"/>
    </row>
    <row r="33" spans="1:3">
      <c r="A33" s="29" t="s">
        <v>71</v>
      </c>
      <c r="B33" s="30"/>
      <c r="C33" s="8"/>
    </row>
    <row r="34" spans="1:3">
      <c r="A34" s="77" t="s">
        <v>334</v>
      </c>
      <c r="B34" s="30"/>
      <c r="C34" s="8"/>
    </row>
    <row r="35" spans="1:3">
      <c r="A35" s="29" t="s">
        <v>72</v>
      </c>
      <c r="B35" s="30"/>
      <c r="C35" s="8"/>
    </row>
    <row r="36" spans="1:3">
      <c r="A36" s="29" t="s">
        <v>73</v>
      </c>
      <c r="B36" s="30"/>
      <c r="C36" s="8"/>
    </row>
    <row r="37" spans="1:3">
      <c r="A37" s="31" t="s">
        <v>74</v>
      </c>
      <c r="B37" s="30"/>
      <c r="C37" s="8"/>
    </row>
    <row r="38" spans="1:3">
      <c r="A38" s="31" t="s">
        <v>75</v>
      </c>
      <c r="B38" s="30"/>
      <c r="C38" s="8"/>
    </row>
    <row r="39" spans="1:3">
      <c r="A39" s="31" t="s">
        <v>76</v>
      </c>
      <c r="B39" s="30"/>
      <c r="C39" s="8"/>
    </row>
    <row r="40" spans="1:3">
      <c r="A40" s="32" t="s">
        <v>26</v>
      </c>
      <c r="B40" s="33"/>
      <c r="C40" s="34"/>
    </row>
    <row r="41" spans="1:3">
      <c r="A41" s="31" t="s">
        <v>77</v>
      </c>
      <c r="B41" s="30"/>
      <c r="C41" s="8"/>
    </row>
    <row r="42" spans="1:3">
      <c r="A42" s="35" t="s">
        <v>30</v>
      </c>
      <c r="B42" s="36"/>
      <c r="C42" s="37"/>
    </row>
    <row r="43" spans="1:3">
      <c r="A43" s="32" t="s">
        <v>78</v>
      </c>
      <c r="B43" s="36"/>
      <c r="C43" s="37"/>
    </row>
    <row r="44" spans="1:3">
      <c r="A44" s="38" t="s">
        <v>109</v>
      </c>
      <c r="B44" s="36"/>
      <c r="C44" s="37"/>
    </row>
    <row r="45" spans="1:3">
      <c r="A45" s="39" t="s">
        <v>110</v>
      </c>
      <c r="B45" s="36"/>
      <c r="C45" s="37"/>
    </row>
    <row r="46" spans="1:3">
      <c r="A46" s="39" t="s">
        <v>111</v>
      </c>
      <c r="B46" s="36" t="s">
        <v>112</v>
      </c>
      <c r="C46" s="37"/>
    </row>
    <row r="47" spans="1:3">
      <c r="A47" s="40" t="s">
        <v>113</v>
      </c>
      <c r="B47" s="36"/>
      <c r="C47" s="37"/>
    </row>
    <row r="48" spans="1:3" ht="15.6">
      <c r="A48" s="41" t="s">
        <v>114</v>
      </c>
      <c r="B48" s="11"/>
      <c r="C48" s="7" t="s">
        <v>32</v>
      </c>
    </row>
    <row r="49" spans="1:3" ht="15.6">
      <c r="A49" s="41" t="s">
        <v>115</v>
      </c>
      <c r="B49" s="11"/>
      <c r="C49" s="42" t="s">
        <v>37</v>
      </c>
    </row>
    <row r="50" spans="1:3" ht="15.6">
      <c r="A50" s="41" t="s">
        <v>116</v>
      </c>
      <c r="B50" s="11"/>
      <c r="C50" s="42" t="s">
        <v>117</v>
      </c>
    </row>
    <row r="51" spans="1:3" ht="15.6">
      <c r="A51" s="41" t="s">
        <v>118</v>
      </c>
      <c r="B51" s="11"/>
      <c r="C51" s="42" t="s">
        <v>119</v>
      </c>
    </row>
    <row r="52" spans="1:3">
      <c r="A52" s="43" t="s">
        <v>120</v>
      </c>
      <c r="B52" s="44"/>
      <c r="C52" s="45">
        <v>8347002691</v>
      </c>
    </row>
  </sheetData>
  <mergeCells count="4">
    <mergeCell ref="A13:B13"/>
    <mergeCell ref="B14:C14"/>
    <mergeCell ref="A15:C15"/>
    <mergeCell ref="A32:C32"/>
  </mergeCells>
  <pageMargins left="0.75" right="0.75" top="1" bottom="1" header="0.5" footer="0.5"/>
  <pageSetup paperSize="9" orientation="portrait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C53"/>
  <sheetViews>
    <sheetView topLeftCell="A16" zoomScale="85" zoomScaleNormal="85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36.88671875" customWidth="1"/>
  </cols>
  <sheetData>
    <row r="1" spans="1:3"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335</v>
      </c>
      <c r="B11" s="11"/>
      <c r="C11" s="8"/>
    </row>
    <row r="12" spans="1:3" ht="15.6">
      <c r="A12" s="96" t="s">
        <v>203</v>
      </c>
      <c r="B12" s="11"/>
      <c r="C12" s="97" t="s">
        <v>336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337</v>
      </c>
      <c r="B15" s="20"/>
      <c r="C15" s="21"/>
    </row>
    <row r="16" spans="1:3" ht="15.6">
      <c r="A16" s="22" t="s">
        <v>100</v>
      </c>
      <c r="B16" s="23">
        <v>1</v>
      </c>
      <c r="C16" s="24">
        <v>4142000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41420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170470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166895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110478</v>
      </c>
    </row>
    <row r="25" spans="1:3" ht="15.6">
      <c r="A25" s="26"/>
      <c r="B25" s="20"/>
      <c r="C25" s="21"/>
    </row>
    <row r="26" spans="1:3" ht="15.6">
      <c r="A26" s="26" t="s">
        <v>205</v>
      </c>
      <c r="B26" s="20">
        <v>1</v>
      </c>
      <c r="C26" s="21">
        <f>5990+1790+5090+22990+6755+5541+2190</f>
        <v>50346</v>
      </c>
    </row>
    <row r="27" spans="1:3" ht="15.6">
      <c r="A27" s="26"/>
      <c r="B27" s="20"/>
      <c r="C27" s="21"/>
    </row>
    <row r="28" spans="1:3" ht="15.6">
      <c r="A28" s="27" t="s">
        <v>127</v>
      </c>
      <c r="B28" s="20">
        <v>1</v>
      </c>
      <c r="C28" s="21">
        <f>SUM(C16:C27)</f>
        <v>4681609</v>
      </c>
    </row>
    <row r="29" spans="1:3">
      <c r="A29" s="72" t="s">
        <v>67</v>
      </c>
      <c r="B29" s="30"/>
      <c r="C29" s="8"/>
    </row>
    <row r="30" spans="1:3">
      <c r="A30" s="77" t="s">
        <v>68</v>
      </c>
      <c r="B30" s="30"/>
      <c r="C30" s="8"/>
    </row>
    <row r="31" spans="1:3">
      <c r="A31" s="77" t="s">
        <v>70</v>
      </c>
      <c r="B31" s="30"/>
      <c r="C31" s="8"/>
    </row>
    <row r="32" spans="1:3" ht="24">
      <c r="A32" s="73" t="s">
        <v>201</v>
      </c>
      <c r="B32" s="11"/>
      <c r="C32" s="9"/>
    </row>
    <row r="33" spans="1:3" ht="30" customHeight="1">
      <c r="A33" s="405" t="s">
        <v>206</v>
      </c>
      <c r="B33" s="406"/>
      <c r="C33" s="407"/>
    </row>
    <row r="34" spans="1:3">
      <c r="A34" s="381" t="s">
        <v>70</v>
      </c>
      <c r="B34" s="382"/>
      <c r="C34" s="383"/>
    </row>
    <row r="35" spans="1:3" ht="15.6">
      <c r="A35" s="301" t="s">
        <v>71</v>
      </c>
      <c r="B35" s="302"/>
      <c r="C35" s="303"/>
    </row>
    <row r="36" spans="1:3">
      <c r="A36" s="29" t="s">
        <v>72</v>
      </c>
      <c r="B36" s="30"/>
      <c r="C36" s="8"/>
    </row>
    <row r="37" spans="1:3">
      <c r="A37" s="29" t="s">
        <v>73</v>
      </c>
      <c r="B37" s="30"/>
      <c r="C37" s="8"/>
    </row>
    <row r="38" spans="1:3">
      <c r="A38" s="31" t="s">
        <v>74</v>
      </c>
      <c r="B38" s="30"/>
      <c r="C38" s="8"/>
    </row>
    <row r="39" spans="1:3">
      <c r="A39" s="31" t="s">
        <v>75</v>
      </c>
      <c r="B39" s="30"/>
      <c r="C39" s="8"/>
    </row>
    <row r="40" spans="1:3">
      <c r="A40" s="31" t="s">
        <v>76</v>
      </c>
      <c r="B40" s="30"/>
      <c r="C40" s="8"/>
    </row>
    <row r="41" spans="1:3">
      <c r="A41" s="32" t="s">
        <v>26</v>
      </c>
      <c r="B41" s="33"/>
      <c r="C41" s="34"/>
    </row>
    <row r="42" spans="1:3">
      <c r="A42" s="31" t="s">
        <v>77</v>
      </c>
      <c r="B42" s="30"/>
      <c r="C42" s="8"/>
    </row>
    <row r="43" spans="1:3">
      <c r="A43" s="35" t="s">
        <v>30</v>
      </c>
      <c r="B43" s="36"/>
      <c r="C43" s="37"/>
    </row>
    <row r="44" spans="1:3">
      <c r="A44" s="32" t="s">
        <v>78</v>
      </c>
      <c r="B44" s="36"/>
      <c r="C44" s="37"/>
    </row>
    <row r="45" spans="1:3">
      <c r="A45" s="38" t="s">
        <v>109</v>
      </c>
      <c r="B45" s="36"/>
      <c r="C45" s="37"/>
    </row>
    <row r="46" spans="1:3">
      <c r="A46" s="39" t="s">
        <v>110</v>
      </c>
      <c r="B46" s="36"/>
      <c r="C46" s="37"/>
    </row>
    <row r="47" spans="1:3">
      <c r="A47" s="39" t="s">
        <v>111</v>
      </c>
      <c r="B47" s="36" t="s">
        <v>112</v>
      </c>
      <c r="C47" s="37"/>
    </row>
    <row r="48" spans="1:3">
      <c r="A48" s="40" t="s">
        <v>113</v>
      </c>
      <c r="B48" s="36"/>
      <c r="C48" s="37"/>
    </row>
    <row r="49" spans="1:3" ht="15.6">
      <c r="A49" s="41" t="s">
        <v>114</v>
      </c>
      <c r="B49" s="11"/>
      <c r="C49" s="7" t="s">
        <v>32</v>
      </c>
    </row>
    <row r="50" spans="1:3" ht="15.6">
      <c r="A50" s="41" t="s">
        <v>115</v>
      </c>
      <c r="B50" s="11"/>
      <c r="C50" s="42" t="s">
        <v>37</v>
      </c>
    </row>
    <row r="51" spans="1:3" ht="15.6">
      <c r="A51" s="41" t="s">
        <v>116</v>
      </c>
      <c r="B51" s="11"/>
      <c r="C51" s="42" t="s">
        <v>117</v>
      </c>
    </row>
    <row r="52" spans="1:3" ht="15.6">
      <c r="A52" s="41" t="s">
        <v>118</v>
      </c>
      <c r="B52" s="11"/>
      <c r="C52" s="42" t="s">
        <v>119</v>
      </c>
    </row>
    <row r="53" spans="1:3">
      <c r="A53" s="43" t="s">
        <v>120</v>
      </c>
      <c r="B53" s="44"/>
      <c r="C53" s="45">
        <v>9913155952</v>
      </c>
    </row>
  </sheetData>
  <mergeCells count="3">
    <mergeCell ref="A13:C13"/>
    <mergeCell ref="A33:C33"/>
    <mergeCell ref="A34:C34"/>
  </mergeCells>
  <pageMargins left="0.75" right="0.75" top="1" bottom="1" header="0.5" footer="0.5"/>
  <pageSetup paperSize="9" orientation="portrait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:C48"/>
  <sheetViews>
    <sheetView topLeftCell="A34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173</v>
      </c>
    </row>
    <row r="11" spans="1:3">
      <c r="A11" s="49" t="s">
        <v>338</v>
      </c>
      <c r="B11" s="5"/>
      <c r="C11" s="8"/>
    </row>
    <row r="12" spans="1:3">
      <c r="A12" s="49" t="s">
        <v>339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340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2548000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108097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116223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25480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0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29061</v>
      </c>
    </row>
    <row r="27" spans="1:3" ht="15.6">
      <c r="A27" s="85"/>
      <c r="B27" s="83"/>
      <c r="C27" s="86"/>
    </row>
    <row r="28" spans="1:3" ht="15.6">
      <c r="A28" s="22" t="s">
        <v>127</v>
      </c>
      <c r="B28" s="20">
        <v>1</v>
      </c>
      <c r="C28" s="25">
        <f>SUM(C16:C27)</f>
        <v>2826861</v>
      </c>
    </row>
    <row r="29" spans="1:3">
      <c r="A29" s="384" t="s">
        <v>24</v>
      </c>
      <c r="B29" s="385"/>
      <c r="C29" s="386"/>
    </row>
    <row r="30" spans="1:3">
      <c r="A30" s="375" t="s">
        <v>220</v>
      </c>
      <c r="B30" s="376"/>
      <c r="C30" s="377"/>
    </row>
    <row r="31" spans="1:3">
      <c r="A31" s="65" t="s">
        <v>221</v>
      </c>
      <c r="B31" s="66"/>
      <c r="C31" s="67"/>
    </row>
    <row r="32" spans="1:3">
      <c r="A32" s="375" t="s">
        <v>87</v>
      </c>
      <c r="B32" s="376"/>
      <c r="C32" s="377"/>
    </row>
    <row r="33" spans="1:3">
      <c r="A33" s="378" t="s">
        <v>88</v>
      </c>
      <c r="B33" s="379"/>
      <c r="C33" s="380"/>
    </row>
    <row r="34" spans="1:3">
      <c r="A34" s="378" t="s">
        <v>222</v>
      </c>
      <c r="B34" s="379"/>
      <c r="C34" s="380"/>
    </row>
    <row r="35" spans="1:3">
      <c r="A35" s="32" t="s">
        <v>26</v>
      </c>
      <c r="B35" s="33"/>
      <c r="C35" s="34"/>
    </row>
    <row r="36" spans="1:3">
      <c r="A36" s="31" t="s">
        <v>27</v>
      </c>
      <c r="B36" s="30"/>
      <c r="C36" s="8"/>
    </row>
    <row r="37" spans="1:3">
      <c r="A37" s="31" t="s">
        <v>28</v>
      </c>
      <c r="B37" s="30"/>
      <c r="C37" s="8"/>
    </row>
    <row r="38" spans="1:3">
      <c r="A38" s="58" t="s">
        <v>29</v>
      </c>
      <c r="B38" s="59"/>
      <c r="C38" s="60"/>
    </row>
    <row r="39" spans="1:3">
      <c r="A39" s="35" t="s">
        <v>30</v>
      </c>
      <c r="B39" s="36"/>
      <c r="C39" s="37"/>
    </row>
    <row r="40" spans="1:3" ht="15.6">
      <c r="A40" s="61" t="s">
        <v>31</v>
      </c>
      <c r="B40" s="62"/>
      <c r="C40" s="63" t="s">
        <v>32</v>
      </c>
    </row>
    <row r="41" spans="1:3">
      <c r="A41" s="31" t="s">
        <v>33</v>
      </c>
      <c r="B41" s="31"/>
      <c r="C41" s="42"/>
    </row>
    <row r="42" spans="1:3">
      <c r="A42" s="31" t="s">
        <v>34</v>
      </c>
      <c r="B42" s="31"/>
      <c r="C42" s="42"/>
    </row>
    <row r="43" spans="1:3">
      <c r="A43" s="31" t="s">
        <v>35</v>
      </c>
      <c r="B43" s="31"/>
      <c r="C43" s="42"/>
    </row>
    <row r="44" spans="1:3">
      <c r="A44" s="31" t="s">
        <v>36</v>
      </c>
      <c r="B44" s="31"/>
      <c r="C44" s="42" t="s">
        <v>37</v>
      </c>
    </row>
    <row r="45" spans="1:3">
      <c r="A45" s="31" t="s">
        <v>38</v>
      </c>
      <c r="B45" s="31"/>
      <c r="C45" s="42" t="s">
        <v>39</v>
      </c>
    </row>
    <row r="46" spans="1:3">
      <c r="A46" s="31" t="s">
        <v>40</v>
      </c>
      <c r="B46" s="31"/>
      <c r="C46" s="42" t="s">
        <v>119</v>
      </c>
    </row>
    <row r="47" spans="1:3">
      <c r="A47" s="31" t="s">
        <v>42</v>
      </c>
      <c r="B47" s="31"/>
      <c r="C47" s="42">
        <v>9913155952</v>
      </c>
    </row>
    <row r="48" spans="1:3">
      <c r="A48" s="64"/>
      <c r="B48" s="64"/>
      <c r="C48" s="45"/>
    </row>
  </sheetData>
  <mergeCells count="6">
    <mergeCell ref="A34:C34"/>
    <mergeCell ref="A13:C13"/>
    <mergeCell ref="A29:C29"/>
    <mergeCell ref="A30:C30"/>
    <mergeCell ref="A32:C32"/>
    <mergeCell ref="A33:C33"/>
  </mergeCells>
  <pageMargins left="0.75" right="0.75" top="1" bottom="1" header="0.5" footer="0.5"/>
  <pageSetup paperSize="9" orientation="portrait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C55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173</v>
      </c>
    </row>
    <row r="11" spans="1:3">
      <c r="A11" s="49" t="s">
        <v>341</v>
      </c>
      <c r="B11" s="5"/>
      <c r="C11" s="8"/>
    </row>
    <row r="12" spans="1:3">
      <c r="A12" s="49" t="s">
        <v>342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55.2">
      <c r="A15" s="51" t="s">
        <v>343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2710000</v>
      </c>
    </row>
    <row r="17" spans="1:3" ht="15.6">
      <c r="A17" s="53"/>
      <c r="B17" s="54"/>
      <c r="C17" s="55"/>
    </row>
    <row r="18" spans="1:3" ht="15.6">
      <c r="A18" s="56" t="s">
        <v>344</v>
      </c>
      <c r="B18" s="54">
        <v>1</v>
      </c>
      <c r="C18" s="55">
        <v>0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156508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27100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66354</v>
      </c>
    </row>
    <row r="25" spans="1:3" ht="15.6">
      <c r="A25" s="56"/>
      <c r="B25" s="54"/>
      <c r="C25" s="55"/>
    </row>
    <row r="26" spans="1:3" ht="15.6">
      <c r="A26" s="56" t="s">
        <v>345</v>
      </c>
      <c r="B26" s="54">
        <v>1</v>
      </c>
      <c r="C26" s="55">
        <v>250</v>
      </c>
    </row>
    <row r="27" spans="1:3" ht="15.6">
      <c r="A27" s="56"/>
      <c r="B27" s="54"/>
      <c r="C27" s="55"/>
    </row>
    <row r="28" spans="1:3" ht="15.6">
      <c r="A28" s="56" t="s">
        <v>105</v>
      </c>
      <c r="B28" s="54">
        <v>1</v>
      </c>
      <c r="C28" s="55">
        <v>890</v>
      </c>
    </row>
    <row r="29" spans="1:3" ht="15.6">
      <c r="A29" s="56"/>
      <c r="B29" s="54"/>
      <c r="C29" s="55"/>
    </row>
    <row r="30" spans="1:3" ht="15.6">
      <c r="A30" s="56" t="s">
        <v>66</v>
      </c>
      <c r="B30" s="54">
        <v>1</v>
      </c>
      <c r="C30" s="55">
        <v>44060</v>
      </c>
    </row>
    <row r="31" spans="1:3" ht="15.6">
      <c r="A31" s="56"/>
      <c r="B31" s="54"/>
      <c r="C31" s="55"/>
    </row>
    <row r="32" spans="1:3" ht="15.6">
      <c r="A32" s="85" t="s">
        <v>219</v>
      </c>
      <c r="B32" s="83">
        <v>1</v>
      </c>
      <c r="C32" s="86">
        <v>4500</v>
      </c>
    </row>
    <row r="33" spans="1:3" ht="15.6">
      <c r="A33" s="22" t="s">
        <v>127</v>
      </c>
      <c r="B33" s="20">
        <v>1</v>
      </c>
      <c r="C33" s="25">
        <f>SUM(C16:C32)</f>
        <v>3009662</v>
      </c>
    </row>
    <row r="34" spans="1:3">
      <c r="A34" s="384" t="s">
        <v>24</v>
      </c>
      <c r="B34" s="385"/>
      <c r="C34" s="386"/>
    </row>
    <row r="35" spans="1:3" ht="15.6">
      <c r="A35" s="87" t="s">
        <v>25</v>
      </c>
      <c r="B35" s="88"/>
      <c r="C35" s="86"/>
    </row>
    <row r="36" spans="1:3">
      <c r="A36" s="375" t="s">
        <v>87</v>
      </c>
      <c r="B36" s="376"/>
      <c r="C36" s="377"/>
    </row>
    <row r="37" spans="1:3">
      <c r="A37" s="375" t="s">
        <v>346</v>
      </c>
      <c r="B37" s="376"/>
      <c r="C37" s="377"/>
    </row>
    <row r="38" spans="1:3">
      <c r="A38" s="65" t="s">
        <v>195</v>
      </c>
      <c r="B38" s="66"/>
      <c r="C38" s="67"/>
    </row>
    <row r="39" spans="1:3">
      <c r="A39" s="378" t="s">
        <v>88</v>
      </c>
      <c r="B39" s="379"/>
      <c r="C39" s="380"/>
    </row>
    <row r="40" spans="1:3">
      <c r="A40" s="68" t="s">
        <v>134</v>
      </c>
      <c r="B40" s="69"/>
      <c r="C40" s="70"/>
    </row>
    <row r="41" spans="1:3">
      <c r="A41" s="378" t="s">
        <v>347</v>
      </c>
      <c r="B41" s="379"/>
      <c r="C41" s="380"/>
    </row>
    <row r="42" spans="1:3">
      <c r="A42" s="32" t="s">
        <v>26</v>
      </c>
      <c r="B42" s="33"/>
      <c r="C42" s="34"/>
    </row>
    <row r="43" spans="1:3">
      <c r="A43" s="31" t="s">
        <v>27</v>
      </c>
      <c r="B43" s="30"/>
      <c r="C43" s="8"/>
    </row>
    <row r="44" spans="1:3">
      <c r="A44" s="31" t="s">
        <v>28</v>
      </c>
      <c r="B44" s="30"/>
      <c r="C44" s="8"/>
    </row>
    <row r="45" spans="1:3">
      <c r="A45" s="58" t="s">
        <v>29</v>
      </c>
      <c r="B45" s="59"/>
      <c r="C45" s="60"/>
    </row>
    <row r="46" spans="1:3">
      <c r="A46" s="35" t="s">
        <v>30</v>
      </c>
      <c r="B46" s="36"/>
      <c r="C46" s="37"/>
    </row>
    <row r="47" spans="1:3" ht="15.6">
      <c r="A47" s="61" t="s">
        <v>31</v>
      </c>
      <c r="B47" s="62"/>
      <c r="C47" s="63" t="s">
        <v>32</v>
      </c>
    </row>
    <row r="48" spans="1:3">
      <c r="A48" s="31" t="s">
        <v>33</v>
      </c>
      <c r="B48" s="31"/>
      <c r="C48" s="42"/>
    </row>
    <row r="49" spans="1:3">
      <c r="A49" s="31" t="s">
        <v>34</v>
      </c>
      <c r="B49" s="31"/>
      <c r="C49" s="42"/>
    </row>
    <row r="50" spans="1:3">
      <c r="A50" s="31" t="s">
        <v>35</v>
      </c>
      <c r="B50" s="31"/>
      <c r="C50" s="42"/>
    </row>
    <row r="51" spans="1:3">
      <c r="A51" s="31" t="s">
        <v>36</v>
      </c>
      <c r="B51" s="31"/>
      <c r="C51" s="42" t="s">
        <v>37</v>
      </c>
    </row>
    <row r="52" spans="1:3">
      <c r="A52" s="31" t="s">
        <v>38</v>
      </c>
      <c r="B52" s="31"/>
      <c r="C52" s="42" t="s">
        <v>39</v>
      </c>
    </row>
    <row r="53" spans="1:3">
      <c r="A53" s="31" t="s">
        <v>40</v>
      </c>
      <c r="B53" s="31"/>
      <c r="C53" s="42" t="s">
        <v>119</v>
      </c>
    </row>
    <row r="54" spans="1:3">
      <c r="A54" s="31" t="s">
        <v>42</v>
      </c>
      <c r="B54" s="31"/>
      <c r="C54" s="42">
        <v>8347003121</v>
      </c>
    </row>
    <row r="55" spans="1:3">
      <c r="A55" s="64"/>
      <c r="B55" s="64"/>
      <c r="C55" s="45"/>
    </row>
  </sheetData>
  <mergeCells count="6">
    <mergeCell ref="A41:C41"/>
    <mergeCell ref="A13:C13"/>
    <mergeCell ref="A34:C34"/>
    <mergeCell ref="A36:C36"/>
    <mergeCell ref="A37:C37"/>
    <mergeCell ref="A39:C39"/>
  </mergeCells>
  <pageMargins left="0.75" right="0.75" top="1" bottom="1" header="0.5" footer="0.5"/>
  <pageSetup paperSize="9" orientation="portrait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:C52"/>
  <sheetViews>
    <sheetView topLeftCell="A17" workbookViewId="0">
      <selection activeCell="C28" sqref="A27:C29"/>
    </sheetView>
  </sheetViews>
  <sheetFormatPr defaultColWidth="9.109375" defaultRowHeight="14.4"/>
  <cols>
    <col min="1" max="1" width="52.441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300" t="s">
        <v>348</v>
      </c>
    </row>
    <row r="11" spans="1:3">
      <c r="A11" s="359" t="s">
        <v>349</v>
      </c>
      <c r="B11" s="359"/>
      <c r="C11" s="257"/>
    </row>
    <row r="12" spans="1:3">
      <c r="A12" s="47" t="s">
        <v>350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17" t="s">
        <v>12</v>
      </c>
      <c r="B14" s="17" t="s">
        <v>13</v>
      </c>
      <c r="C14" s="18" t="s">
        <v>14</v>
      </c>
    </row>
    <row r="15" spans="1:3" ht="62.4">
      <c r="A15" s="258" t="s">
        <v>351</v>
      </c>
      <c r="B15" s="259"/>
      <c r="C15" s="260"/>
    </row>
    <row r="16" spans="1:3" ht="15.6">
      <c r="A16" s="261" t="s">
        <v>16</v>
      </c>
      <c r="B16" s="262">
        <v>1</v>
      </c>
      <c r="C16" s="263">
        <v>1073000</v>
      </c>
    </row>
    <row r="17" spans="1:3" ht="15.6">
      <c r="A17" s="261"/>
      <c r="B17" s="262"/>
      <c r="C17" s="263"/>
    </row>
    <row r="18" spans="1:3" ht="15.6">
      <c r="A18" s="261" t="s">
        <v>352</v>
      </c>
      <c r="B18" s="262">
        <v>1</v>
      </c>
      <c r="C18" s="263">
        <f>48250-590-25</f>
        <v>47635</v>
      </c>
    </row>
    <row r="19" spans="1:3" ht="15.6">
      <c r="A19" s="261"/>
      <c r="B19" s="262"/>
      <c r="C19" s="263"/>
    </row>
    <row r="20" spans="1:3" ht="15.6">
      <c r="A20" s="261" t="s">
        <v>47</v>
      </c>
      <c r="B20" s="262">
        <v>1</v>
      </c>
      <c r="C20" s="263">
        <v>50575</v>
      </c>
    </row>
    <row r="21" spans="1:3" ht="15.6">
      <c r="A21" s="261"/>
      <c r="B21" s="262"/>
      <c r="C21" s="263"/>
    </row>
    <row r="22" spans="1:3" ht="15.6">
      <c r="A22" s="261" t="s">
        <v>19</v>
      </c>
      <c r="B22" s="262">
        <v>1</v>
      </c>
      <c r="C22" s="263">
        <v>10730</v>
      </c>
    </row>
    <row r="23" spans="1:3" ht="15.6">
      <c r="A23" s="261"/>
      <c r="B23" s="262"/>
      <c r="C23" s="263"/>
    </row>
    <row r="24" spans="1:3" ht="15.6">
      <c r="A24" s="261" t="s">
        <v>345</v>
      </c>
      <c r="B24" s="262">
        <v>1</v>
      </c>
      <c r="C24" s="263">
        <v>250</v>
      </c>
    </row>
    <row r="25" spans="1:3" ht="15" customHeight="1">
      <c r="A25" s="261"/>
      <c r="B25" s="262"/>
      <c r="C25" s="263"/>
    </row>
    <row r="26" spans="1:3" ht="15" customHeight="1">
      <c r="A26" s="261" t="s">
        <v>353</v>
      </c>
      <c r="B26" s="262">
        <v>1</v>
      </c>
      <c r="C26" s="263">
        <v>590</v>
      </c>
    </row>
    <row r="27" spans="1:3" ht="15.6">
      <c r="A27" s="261"/>
      <c r="B27" s="262"/>
      <c r="C27" s="263"/>
    </row>
    <row r="28" spans="1:3" ht="15.6">
      <c r="A28" s="261" t="s">
        <v>354</v>
      </c>
      <c r="B28" s="262">
        <v>1</v>
      </c>
      <c r="C28" s="263">
        <v>0</v>
      </c>
    </row>
    <row r="29" spans="1:3" ht="15.6">
      <c r="A29" s="261"/>
      <c r="B29" s="262"/>
      <c r="C29" s="263"/>
    </row>
    <row r="30" spans="1:3" ht="15.6">
      <c r="A30" s="261" t="s">
        <v>178</v>
      </c>
      <c r="B30" s="262">
        <v>1</v>
      </c>
      <c r="C30" s="263">
        <v>0</v>
      </c>
    </row>
    <row r="31" spans="1:3" ht="15.6">
      <c r="A31" s="261"/>
      <c r="B31" s="262"/>
      <c r="C31" s="263"/>
    </row>
    <row r="32" spans="1:3" ht="15.6">
      <c r="A32" s="261" t="s">
        <v>219</v>
      </c>
      <c r="B32" s="262">
        <v>1</v>
      </c>
      <c r="C32" s="263">
        <v>3500</v>
      </c>
    </row>
    <row r="33" spans="1:3" ht="15.6">
      <c r="A33" s="264"/>
      <c r="B33" s="265"/>
      <c r="C33" s="266"/>
    </row>
    <row r="34" spans="1:3" ht="15.6">
      <c r="A34" s="267" t="s">
        <v>355</v>
      </c>
      <c r="B34" s="268">
        <v>1</v>
      </c>
      <c r="C34" s="269">
        <f>SUM(C16:C33)</f>
        <v>1186280</v>
      </c>
    </row>
    <row r="35" spans="1:3">
      <c r="A35" s="363" t="s">
        <v>24</v>
      </c>
      <c r="B35" s="364"/>
      <c r="C35" s="365"/>
    </row>
    <row r="36" spans="1:3" ht="15.6">
      <c r="A36" s="87" t="s">
        <v>25</v>
      </c>
      <c r="B36" s="88"/>
      <c r="C36" s="86"/>
    </row>
    <row r="37" spans="1:3">
      <c r="A37" s="375" t="s">
        <v>87</v>
      </c>
      <c r="B37" s="376"/>
      <c r="C37" s="377"/>
    </row>
    <row r="38" spans="1:3">
      <c r="A38" s="375" t="s">
        <v>356</v>
      </c>
      <c r="B38" s="376"/>
      <c r="C38" s="377"/>
    </row>
    <row r="39" spans="1:3">
      <c r="A39" s="32" t="s">
        <v>26</v>
      </c>
      <c r="B39" s="33"/>
      <c r="C39" s="34"/>
    </row>
    <row r="40" spans="1:3">
      <c r="A40" s="31" t="s">
        <v>27</v>
      </c>
      <c r="B40" s="30"/>
      <c r="C40" s="8"/>
    </row>
    <row r="41" spans="1:3">
      <c r="A41" s="31" t="s">
        <v>28</v>
      </c>
      <c r="B41" s="30"/>
      <c r="C41" s="8"/>
    </row>
    <row r="42" spans="1:3">
      <c r="A42" s="58" t="s">
        <v>29</v>
      </c>
      <c r="B42" s="59"/>
      <c r="C42" s="60"/>
    </row>
    <row r="43" spans="1:3">
      <c r="A43" s="35" t="s">
        <v>30</v>
      </c>
      <c r="B43" s="36"/>
      <c r="C43" s="37"/>
    </row>
    <row r="44" spans="1:3" ht="15.6">
      <c r="A44" s="61" t="s">
        <v>31</v>
      </c>
      <c r="B44" s="62"/>
      <c r="C44" s="63" t="s">
        <v>32</v>
      </c>
    </row>
    <row r="45" spans="1:3">
      <c r="A45" s="31" t="s">
        <v>33</v>
      </c>
      <c r="B45" s="31"/>
      <c r="C45" s="42"/>
    </row>
    <row r="46" spans="1:3">
      <c r="A46" s="31" t="s">
        <v>34</v>
      </c>
      <c r="B46" s="31"/>
      <c r="C46" s="42"/>
    </row>
    <row r="47" spans="1:3">
      <c r="A47" s="31" t="s">
        <v>35</v>
      </c>
      <c r="B47" s="31"/>
      <c r="C47" s="42"/>
    </row>
    <row r="48" spans="1:3">
      <c r="A48" s="31" t="s">
        <v>36</v>
      </c>
      <c r="B48" s="31"/>
      <c r="C48" s="42" t="s">
        <v>37</v>
      </c>
    </row>
    <row r="49" spans="1:3">
      <c r="A49" s="31" t="s">
        <v>38</v>
      </c>
      <c r="B49" s="31"/>
      <c r="C49" s="42" t="s">
        <v>39</v>
      </c>
    </row>
    <row r="50" spans="1:3">
      <c r="A50" s="31" t="s">
        <v>40</v>
      </c>
      <c r="B50" s="31"/>
      <c r="C50" s="42" t="s">
        <v>119</v>
      </c>
    </row>
    <row r="51" spans="1:3">
      <c r="A51" s="31" t="s">
        <v>42</v>
      </c>
      <c r="B51" s="31"/>
      <c r="C51" s="42">
        <v>8347003121</v>
      </c>
    </row>
    <row r="52" spans="1:3">
      <c r="A52" s="64"/>
      <c r="B52" s="64"/>
      <c r="C52" s="45"/>
    </row>
  </sheetData>
  <mergeCells count="5">
    <mergeCell ref="A11:B11"/>
    <mergeCell ref="A13:C13"/>
    <mergeCell ref="A35:C35"/>
    <mergeCell ref="A37:C37"/>
    <mergeCell ref="A38:C38"/>
  </mergeCells>
  <pageMargins left="0.75" right="0.75" top="1" bottom="1" header="0.5" footer="0.5"/>
  <pageSetup paperSize="9" orientation="portrait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>
    <pageSetUpPr fitToPage="1"/>
  </sheetPr>
  <dimension ref="A1:C50"/>
  <sheetViews>
    <sheetView topLeftCell="A15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357</v>
      </c>
      <c r="B11" s="13"/>
      <c r="C11" s="14"/>
    </row>
    <row r="12" spans="1:3" ht="15.6">
      <c r="A12" s="15" t="s">
        <v>358</v>
      </c>
      <c r="B12" s="444" t="s">
        <v>359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360</v>
      </c>
      <c r="B15" s="20"/>
      <c r="C15" s="21"/>
    </row>
    <row r="16" spans="1:3" ht="15.6">
      <c r="A16" s="22" t="s">
        <v>100</v>
      </c>
      <c r="B16" s="23">
        <v>1</v>
      </c>
      <c r="C16" s="24">
        <v>4659000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46590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191150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183238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f>77675+5000</f>
        <v>82675</v>
      </c>
    </row>
    <row r="25" spans="1:3" ht="15.6">
      <c r="A25" s="26"/>
      <c r="B25" s="20"/>
      <c r="C25" s="21"/>
    </row>
    <row r="26" spans="1:3" ht="15.6">
      <c r="A26" s="27" t="s">
        <v>127</v>
      </c>
      <c r="B26" s="20">
        <v>1</v>
      </c>
      <c r="C26" s="21">
        <f>SUM(C16:C25)</f>
        <v>5162653</v>
      </c>
    </row>
    <row r="27" spans="1:3">
      <c r="A27" s="72" t="s">
        <v>67</v>
      </c>
      <c r="B27" s="30"/>
      <c r="C27" s="8"/>
    </row>
    <row r="28" spans="1:3">
      <c r="A28" s="77" t="s">
        <v>68</v>
      </c>
      <c r="B28" s="30"/>
      <c r="C28" s="8"/>
    </row>
    <row r="29" spans="1:3" ht="36">
      <c r="A29" s="73" t="s">
        <v>69</v>
      </c>
      <c r="B29" s="11"/>
      <c r="C29" s="9"/>
    </row>
    <row r="30" spans="1:3">
      <c r="A30" s="454" t="s">
        <v>361</v>
      </c>
      <c r="B30" s="455"/>
      <c r="C30" s="456"/>
    </row>
    <row r="31" spans="1:3">
      <c r="A31" s="381" t="s">
        <v>70</v>
      </c>
      <c r="B31" s="382"/>
      <c r="C31" s="383"/>
    </row>
    <row r="32" spans="1:3">
      <c r="A32" s="29" t="s">
        <v>71</v>
      </c>
      <c r="B32" s="30"/>
      <c r="C32" s="8"/>
    </row>
    <row r="33" spans="1:3">
      <c r="A33" s="29" t="s">
        <v>72</v>
      </c>
      <c r="B33" s="30"/>
      <c r="C33" s="8"/>
    </row>
    <row r="34" spans="1:3">
      <c r="A34" s="29" t="s">
        <v>73</v>
      </c>
      <c r="B34" s="30"/>
      <c r="C34" s="8"/>
    </row>
    <row r="35" spans="1:3">
      <c r="A35" s="31" t="s">
        <v>74</v>
      </c>
      <c r="B35" s="30"/>
      <c r="C35" s="8"/>
    </row>
    <row r="36" spans="1:3">
      <c r="A36" s="31" t="s">
        <v>75</v>
      </c>
      <c r="B36" s="30"/>
      <c r="C36" s="8"/>
    </row>
    <row r="37" spans="1:3">
      <c r="A37" s="31" t="s">
        <v>76</v>
      </c>
      <c r="B37" s="30"/>
      <c r="C37" s="8"/>
    </row>
    <row r="38" spans="1:3">
      <c r="A38" s="32" t="s">
        <v>26</v>
      </c>
      <c r="B38" s="33"/>
      <c r="C38" s="34"/>
    </row>
    <row r="39" spans="1:3">
      <c r="A39" s="31" t="s">
        <v>77</v>
      </c>
      <c r="B39" s="30"/>
      <c r="C39" s="8"/>
    </row>
    <row r="40" spans="1:3">
      <c r="A40" s="35" t="s">
        <v>30</v>
      </c>
      <c r="B40" s="36"/>
      <c r="C40" s="37"/>
    </row>
    <row r="41" spans="1:3">
      <c r="A41" s="32" t="s">
        <v>78</v>
      </c>
      <c r="B41" s="36"/>
      <c r="C41" s="37"/>
    </row>
    <row r="42" spans="1:3">
      <c r="A42" s="38" t="s">
        <v>109</v>
      </c>
      <c r="B42" s="36"/>
      <c r="C42" s="37"/>
    </row>
    <row r="43" spans="1:3">
      <c r="A43" s="39" t="s">
        <v>110</v>
      </c>
      <c r="B43" s="36"/>
      <c r="C43" s="37"/>
    </row>
    <row r="44" spans="1:3">
      <c r="A44" s="39" t="s">
        <v>111</v>
      </c>
      <c r="B44" s="36" t="s">
        <v>112</v>
      </c>
      <c r="C44" s="37"/>
    </row>
    <row r="45" spans="1:3">
      <c r="A45" s="40" t="s">
        <v>113</v>
      </c>
      <c r="B45" s="36"/>
      <c r="C45" s="37"/>
    </row>
    <row r="46" spans="1:3" ht="15.6">
      <c r="A46" s="41" t="s">
        <v>114</v>
      </c>
      <c r="B46" s="11"/>
      <c r="C46" s="7" t="s">
        <v>32</v>
      </c>
    </row>
    <row r="47" spans="1:3" ht="15.6">
      <c r="A47" s="41" t="s">
        <v>115</v>
      </c>
      <c r="B47" s="11"/>
      <c r="C47" s="42" t="s">
        <v>37</v>
      </c>
    </row>
    <row r="48" spans="1:3" ht="15.6">
      <c r="A48" s="41" t="s">
        <v>116</v>
      </c>
      <c r="B48" s="11"/>
      <c r="C48" s="42" t="s">
        <v>117</v>
      </c>
    </row>
    <row r="49" spans="1:3" ht="15.6">
      <c r="A49" s="41" t="s">
        <v>118</v>
      </c>
      <c r="B49" s="11"/>
      <c r="C49" s="42" t="s">
        <v>119</v>
      </c>
    </row>
    <row r="50" spans="1:3">
      <c r="A50" s="43" t="s">
        <v>120</v>
      </c>
      <c r="B50" s="44"/>
      <c r="C50" s="45">
        <v>9913155952</v>
      </c>
    </row>
  </sheetData>
  <mergeCells count="4">
    <mergeCell ref="B12:C12"/>
    <mergeCell ref="A13:C13"/>
    <mergeCell ref="A30:C30"/>
    <mergeCell ref="A31:C31"/>
  </mergeCells>
  <pageMargins left="0.75" right="0.75" top="1" bottom="1" header="0.5" footer="0.5"/>
  <pageSetup paperSize="9" scale="76" orientation="portrait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C60"/>
  <sheetViews>
    <sheetView topLeftCell="A24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  <col min="5" max="5" width="9.5546875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8" customHeight="1">
      <c r="A10" s="10" t="s">
        <v>91</v>
      </c>
      <c r="B10" s="11"/>
      <c r="C10" s="8"/>
    </row>
    <row r="11" spans="1:3" ht="24" customHeight="1">
      <c r="A11" s="49" t="s">
        <v>92</v>
      </c>
      <c r="B11" s="11"/>
      <c r="C11" s="8"/>
    </row>
    <row r="12" spans="1:3" ht="28.2">
      <c r="A12" s="96" t="s">
        <v>93</v>
      </c>
      <c r="B12" s="11"/>
      <c r="C12" s="97" t="s">
        <v>94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95</v>
      </c>
      <c r="B15" s="20"/>
      <c r="C15" s="21"/>
    </row>
    <row r="16" spans="1:3" ht="15.6">
      <c r="A16" s="22" t="s">
        <v>96</v>
      </c>
      <c r="B16" s="23">
        <v>1</v>
      </c>
      <c r="C16" s="24">
        <v>1237063</v>
      </c>
    </row>
    <row r="17" spans="1:3" ht="15.6">
      <c r="A17" s="22" t="s">
        <v>97</v>
      </c>
      <c r="B17" s="23">
        <v>1</v>
      </c>
      <c r="C17" s="24">
        <f>C16*14%</f>
        <v>173188.82</v>
      </c>
    </row>
    <row r="18" spans="1:3" ht="15.6">
      <c r="A18" s="22" t="s">
        <v>98</v>
      </c>
      <c r="B18" s="23">
        <v>1</v>
      </c>
      <c r="C18" s="24">
        <f>C16*14%</f>
        <v>173188.82</v>
      </c>
    </row>
    <row r="19" spans="1:3" ht="15.6">
      <c r="A19" s="22" t="s">
        <v>99</v>
      </c>
      <c r="B19" s="23">
        <v>1</v>
      </c>
      <c r="C19" s="108">
        <f>C16*15%</f>
        <v>185559.44999999998</v>
      </c>
    </row>
    <row r="20" spans="1:3" ht="15.6">
      <c r="A20" s="22" t="s">
        <v>100</v>
      </c>
      <c r="B20" s="23">
        <v>1</v>
      </c>
      <c r="C20" s="24">
        <v>1769000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17690</v>
      </c>
    </row>
    <row r="23" spans="1:3" ht="15.6">
      <c r="A23" s="22"/>
      <c r="B23" s="23"/>
      <c r="C23" s="25"/>
    </row>
    <row r="24" spans="1:3" ht="15.6">
      <c r="A24" s="26" t="s">
        <v>102</v>
      </c>
      <c r="B24" s="20">
        <v>1</v>
      </c>
      <c r="C24" s="21">
        <f>150648-890-250</f>
        <v>149508</v>
      </c>
    </row>
    <row r="25" spans="1:3" ht="15.6">
      <c r="A25" s="26"/>
      <c r="B25" s="20"/>
      <c r="C25" s="21"/>
    </row>
    <row r="26" spans="1:3" ht="15.6">
      <c r="A26" s="26" t="s">
        <v>103</v>
      </c>
      <c r="B26" s="20">
        <v>1</v>
      </c>
      <c r="C26" s="21">
        <v>0</v>
      </c>
    </row>
    <row r="27" spans="1:3" ht="15.6">
      <c r="A27" s="26"/>
      <c r="B27" s="20"/>
      <c r="C27" s="21"/>
    </row>
    <row r="28" spans="1:3" ht="27.6">
      <c r="A28" s="26" t="s">
        <v>104</v>
      </c>
      <c r="B28" s="20">
        <v>1</v>
      </c>
      <c r="C28" s="21">
        <v>34044</v>
      </c>
    </row>
    <row r="29" spans="1:3" ht="15.6">
      <c r="A29" s="26"/>
      <c r="B29" s="20"/>
      <c r="C29" s="21"/>
    </row>
    <row r="30" spans="1:3" ht="15.6">
      <c r="A30" s="26" t="s">
        <v>105</v>
      </c>
      <c r="B30" s="20">
        <v>1</v>
      </c>
      <c r="C30" s="21">
        <v>890</v>
      </c>
    </row>
    <row r="31" spans="1:3" ht="15.6">
      <c r="A31" s="26"/>
      <c r="B31" s="20"/>
      <c r="C31" s="21"/>
    </row>
    <row r="32" spans="1:3" ht="15.6">
      <c r="A32" s="26" t="s">
        <v>106</v>
      </c>
      <c r="B32" s="20">
        <v>1</v>
      </c>
      <c r="C32" s="21">
        <v>18771</v>
      </c>
    </row>
    <row r="33" spans="1:3" ht="15.6">
      <c r="A33" s="26"/>
      <c r="B33" s="20"/>
      <c r="C33" s="21"/>
    </row>
    <row r="34" spans="1:3" ht="15.6">
      <c r="A34" s="26" t="s">
        <v>107</v>
      </c>
      <c r="B34" s="20">
        <v>1</v>
      </c>
      <c r="C34" s="21">
        <v>250</v>
      </c>
    </row>
    <row r="35" spans="1:3" ht="15.6">
      <c r="A35" s="26"/>
      <c r="B35" s="20"/>
      <c r="C35" s="21"/>
    </row>
    <row r="36" spans="1:3" ht="15.6">
      <c r="A36" s="26" t="s">
        <v>108</v>
      </c>
      <c r="B36" s="20">
        <v>1</v>
      </c>
      <c r="C36" s="21">
        <v>4500</v>
      </c>
    </row>
    <row r="37" spans="1:3" ht="15.6">
      <c r="A37" s="98" t="s">
        <v>23</v>
      </c>
      <c r="B37" s="20">
        <v>1</v>
      </c>
      <c r="C37" s="21">
        <f>SUM(C20:C36)</f>
        <v>1994653</v>
      </c>
    </row>
    <row r="38" spans="1:3">
      <c r="A38" s="72" t="s">
        <v>67</v>
      </c>
      <c r="B38" s="30"/>
      <c r="C38" s="8"/>
    </row>
    <row r="39" spans="1:3">
      <c r="A39" s="77" t="s">
        <v>68</v>
      </c>
      <c r="B39" s="30"/>
      <c r="C39" s="8"/>
    </row>
    <row r="40" spans="1:3" ht="20.399999999999999">
      <c r="A40" s="130" t="s">
        <v>69</v>
      </c>
      <c r="B40" s="11"/>
      <c r="C40" s="9"/>
    </row>
    <row r="41" spans="1:3">
      <c r="A41" s="369" t="s">
        <v>70</v>
      </c>
      <c r="B41" s="370"/>
      <c r="C41" s="371"/>
    </row>
    <row r="42" spans="1:3">
      <c r="A42" s="29" t="s">
        <v>71</v>
      </c>
      <c r="B42" s="30"/>
      <c r="C42" s="8"/>
    </row>
    <row r="43" spans="1:3">
      <c r="A43" s="29" t="s">
        <v>72</v>
      </c>
      <c r="B43" s="30"/>
      <c r="C43" s="8"/>
    </row>
    <row r="44" spans="1:3">
      <c r="A44" s="29" t="s">
        <v>73</v>
      </c>
      <c r="B44" s="30"/>
      <c r="C44" s="8"/>
    </row>
    <row r="45" spans="1:3">
      <c r="A45" s="31" t="s">
        <v>74</v>
      </c>
      <c r="B45" s="30"/>
      <c r="C45" s="8"/>
    </row>
    <row r="46" spans="1:3">
      <c r="A46" s="31" t="s">
        <v>75</v>
      </c>
      <c r="B46" s="30"/>
      <c r="C46" s="8"/>
    </row>
    <row r="47" spans="1:3">
      <c r="A47" s="31" t="s">
        <v>76</v>
      </c>
      <c r="B47" s="30"/>
      <c r="C47" s="8"/>
    </row>
    <row r="48" spans="1:3">
      <c r="A48" s="32" t="s">
        <v>26</v>
      </c>
      <c r="B48" s="33"/>
      <c r="C48" s="34"/>
    </row>
    <row r="49" spans="1:3">
      <c r="A49" s="31" t="s">
        <v>77</v>
      </c>
      <c r="B49" s="30"/>
      <c r="C49" s="8"/>
    </row>
    <row r="50" spans="1:3">
      <c r="A50" s="35" t="s">
        <v>30</v>
      </c>
      <c r="B50" s="36"/>
      <c r="C50" s="37"/>
    </row>
    <row r="51" spans="1:3">
      <c r="A51" s="32" t="s">
        <v>78</v>
      </c>
      <c r="B51" s="36"/>
      <c r="C51" s="37"/>
    </row>
    <row r="52" spans="1:3">
      <c r="A52" s="38" t="s">
        <v>109</v>
      </c>
      <c r="B52" s="36"/>
      <c r="C52" s="37"/>
    </row>
    <row r="53" spans="1:3">
      <c r="A53" s="39" t="s">
        <v>110</v>
      </c>
      <c r="B53" s="36"/>
      <c r="C53" s="37"/>
    </row>
    <row r="54" spans="1:3">
      <c r="A54" s="39" t="s">
        <v>111</v>
      </c>
      <c r="B54" s="36" t="s">
        <v>112</v>
      </c>
      <c r="C54" s="37"/>
    </row>
    <row r="55" spans="1:3">
      <c r="A55" s="40" t="s">
        <v>113</v>
      </c>
      <c r="B55" s="36"/>
      <c r="C55" s="37"/>
    </row>
    <row r="56" spans="1:3" ht="15.6">
      <c r="A56" s="41" t="s">
        <v>114</v>
      </c>
      <c r="B56" s="11"/>
      <c r="C56" s="7" t="s">
        <v>32</v>
      </c>
    </row>
    <row r="57" spans="1:3" ht="15.6">
      <c r="A57" s="41" t="s">
        <v>115</v>
      </c>
      <c r="B57" s="11"/>
      <c r="C57" s="42" t="s">
        <v>37</v>
      </c>
    </row>
    <row r="58" spans="1:3" ht="15.6">
      <c r="A58" s="41" t="s">
        <v>116</v>
      </c>
      <c r="B58" s="11"/>
      <c r="C58" s="42" t="s">
        <v>117</v>
      </c>
    </row>
    <row r="59" spans="1:3" ht="15.6">
      <c r="A59" s="41" t="s">
        <v>118</v>
      </c>
      <c r="B59" s="11"/>
      <c r="C59" s="42" t="s">
        <v>119</v>
      </c>
    </row>
    <row r="60" spans="1:3">
      <c r="A60" s="43" t="s">
        <v>120</v>
      </c>
      <c r="B60" s="44"/>
      <c r="C60" s="45">
        <v>9913155952</v>
      </c>
    </row>
  </sheetData>
  <mergeCells count="2">
    <mergeCell ref="A13:C13"/>
    <mergeCell ref="A41:C41"/>
  </mergeCells>
  <pageMargins left="0.75" right="0.75" top="1" bottom="1" header="0.5" footer="0.5"/>
  <pageSetup paperSize="9" scale="69" orientation="portrait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>
    <pageSetUpPr fitToPage="1"/>
  </sheetPr>
  <dimension ref="A1:C47"/>
  <sheetViews>
    <sheetView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362</v>
      </c>
    </row>
    <row r="11" spans="1:3" ht="15.6">
      <c r="A11" s="71" t="s">
        <v>357</v>
      </c>
      <c r="B11" s="5"/>
      <c r="C11" s="8"/>
    </row>
    <row r="12" spans="1:3">
      <c r="A12" s="15" t="s">
        <v>358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363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2548000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108097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116223</v>
      </c>
    </row>
    <row r="21" spans="1:3" ht="15.6">
      <c r="A21" s="56"/>
      <c r="B21" s="54"/>
      <c r="C21" s="55"/>
    </row>
    <row r="22" spans="1:3" ht="15.6">
      <c r="A22" s="56" t="s">
        <v>364</v>
      </c>
      <c r="B22" s="54">
        <v>1</v>
      </c>
      <c r="C22" s="55">
        <f>5000+43066</f>
        <v>48066</v>
      </c>
    </row>
    <row r="23" spans="1:3" ht="15.6">
      <c r="A23" s="56"/>
      <c r="B23" s="54"/>
      <c r="C23" s="55"/>
    </row>
    <row r="24" spans="1:3" ht="15.6">
      <c r="A24" s="56" t="s">
        <v>19</v>
      </c>
      <c r="B24" s="54">
        <v>1</v>
      </c>
      <c r="C24" s="55">
        <v>25480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29061</v>
      </c>
    </row>
    <row r="27" spans="1:3" ht="15.6">
      <c r="A27" s="22" t="s">
        <v>127</v>
      </c>
      <c r="B27" s="20">
        <v>1</v>
      </c>
      <c r="C27" s="25">
        <f>SUM(C16:C26)</f>
        <v>2874927</v>
      </c>
    </row>
    <row r="28" spans="1:3">
      <c r="A28" s="384" t="s">
        <v>24</v>
      </c>
      <c r="B28" s="385"/>
      <c r="C28" s="386"/>
    </row>
    <row r="29" spans="1:3">
      <c r="A29" s="375" t="s">
        <v>220</v>
      </c>
      <c r="B29" s="376"/>
      <c r="C29" s="377"/>
    </row>
    <row r="30" spans="1:3">
      <c r="A30" s="65" t="s">
        <v>221</v>
      </c>
      <c r="B30" s="66"/>
      <c r="C30" s="67"/>
    </row>
    <row r="31" spans="1:3">
      <c r="A31" s="375" t="s">
        <v>87</v>
      </c>
      <c r="B31" s="376"/>
      <c r="C31" s="377"/>
    </row>
    <row r="32" spans="1:3">
      <c r="A32" s="378" t="s">
        <v>88</v>
      </c>
      <c r="B32" s="379"/>
      <c r="C32" s="380"/>
    </row>
    <row r="33" spans="1:3">
      <c r="A33" s="378" t="s">
        <v>222</v>
      </c>
      <c r="B33" s="379"/>
      <c r="C33" s="380"/>
    </row>
    <row r="34" spans="1:3">
      <c r="A34" s="32" t="s">
        <v>26</v>
      </c>
      <c r="B34" s="33"/>
      <c r="C34" s="34"/>
    </row>
    <row r="35" spans="1:3">
      <c r="A35" s="31" t="s">
        <v>27</v>
      </c>
      <c r="B35" s="30"/>
      <c r="C35" s="8"/>
    </row>
    <row r="36" spans="1:3">
      <c r="A36" s="31" t="s">
        <v>28</v>
      </c>
      <c r="B36" s="30"/>
      <c r="C36" s="8"/>
    </row>
    <row r="37" spans="1:3">
      <c r="A37" s="58" t="s">
        <v>29</v>
      </c>
      <c r="B37" s="59"/>
      <c r="C37" s="60"/>
    </row>
    <row r="38" spans="1:3">
      <c r="A38" s="35" t="s">
        <v>30</v>
      </c>
      <c r="B38" s="36"/>
      <c r="C38" s="37"/>
    </row>
    <row r="39" spans="1:3" ht="15.6">
      <c r="A39" s="61" t="s">
        <v>31</v>
      </c>
      <c r="B39" s="62"/>
      <c r="C39" s="63" t="s">
        <v>32</v>
      </c>
    </row>
    <row r="40" spans="1:3">
      <c r="A40" s="31" t="s">
        <v>33</v>
      </c>
      <c r="B40" s="31"/>
      <c r="C40" s="42"/>
    </row>
    <row r="41" spans="1:3">
      <c r="A41" s="31" t="s">
        <v>34</v>
      </c>
      <c r="B41" s="31"/>
      <c r="C41" s="42"/>
    </row>
    <row r="42" spans="1:3">
      <c r="A42" s="31" t="s">
        <v>35</v>
      </c>
      <c r="B42" s="31"/>
      <c r="C42" s="42"/>
    </row>
    <row r="43" spans="1:3">
      <c r="A43" s="31" t="s">
        <v>36</v>
      </c>
      <c r="B43" s="31"/>
      <c r="C43" s="42" t="s">
        <v>37</v>
      </c>
    </row>
    <row r="44" spans="1:3">
      <c r="A44" s="31" t="s">
        <v>38</v>
      </c>
      <c r="B44" s="31"/>
      <c r="C44" s="42" t="s">
        <v>39</v>
      </c>
    </row>
    <row r="45" spans="1:3">
      <c r="A45" s="31" t="s">
        <v>40</v>
      </c>
      <c r="B45" s="31"/>
      <c r="C45" s="42" t="s">
        <v>119</v>
      </c>
    </row>
    <row r="46" spans="1:3">
      <c r="A46" s="31" t="s">
        <v>42</v>
      </c>
      <c r="B46" s="31"/>
      <c r="C46" s="42">
        <v>8347003121</v>
      </c>
    </row>
    <row r="47" spans="1:3">
      <c r="A47" s="64"/>
      <c r="B47" s="64"/>
      <c r="C47" s="45"/>
    </row>
  </sheetData>
  <mergeCells count="6">
    <mergeCell ref="A33:C33"/>
    <mergeCell ref="A13:C13"/>
    <mergeCell ref="A28:C28"/>
    <mergeCell ref="A29:C29"/>
    <mergeCell ref="A31:C31"/>
    <mergeCell ref="A32:C32"/>
  </mergeCells>
  <pageMargins left="0.75" right="0.75" top="1" bottom="1" header="0.5" footer="0.5"/>
  <pageSetup paperSize="9" scale="86" orientation="portrait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C49"/>
  <sheetViews>
    <sheetView topLeftCell="A14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365</v>
      </c>
      <c r="B11" s="13"/>
      <c r="C11" s="14"/>
    </row>
    <row r="12" spans="1:3" ht="15.6">
      <c r="A12" s="15" t="s">
        <v>366</v>
      </c>
      <c r="B12" s="444" t="s">
        <v>332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367</v>
      </c>
      <c r="B15" s="20"/>
      <c r="C15" s="21"/>
    </row>
    <row r="16" spans="1:3" ht="15.6">
      <c r="A16" s="22" t="s">
        <v>100</v>
      </c>
      <c r="B16" s="23">
        <v>1</v>
      </c>
      <c r="C16" s="24">
        <v>3742000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37420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154470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154250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87338</v>
      </c>
    </row>
    <row r="25" spans="1:3" ht="15.6">
      <c r="A25" s="26"/>
      <c r="B25" s="20"/>
      <c r="C25" s="21"/>
    </row>
    <row r="26" spans="1:3" ht="15.6">
      <c r="A26" s="27" t="s">
        <v>127</v>
      </c>
      <c r="B26" s="20">
        <v>1</v>
      </c>
      <c r="C26" s="21">
        <f>SUM(C16:C25)</f>
        <v>4175478</v>
      </c>
    </row>
    <row r="27" spans="1:3">
      <c r="A27" s="292" t="s">
        <v>67</v>
      </c>
      <c r="B27" s="75"/>
      <c r="C27" s="76"/>
    </row>
    <row r="28" spans="1:3">
      <c r="A28" s="77" t="s">
        <v>68</v>
      </c>
      <c r="B28" s="30"/>
      <c r="C28" s="8"/>
    </row>
    <row r="29" spans="1:3" ht="36">
      <c r="A29" s="73" t="s">
        <v>69</v>
      </c>
      <c r="B29" s="11"/>
      <c r="C29" s="9"/>
    </row>
    <row r="30" spans="1:3">
      <c r="A30" s="441" t="s">
        <v>70</v>
      </c>
      <c r="B30" s="442"/>
      <c r="C30" s="443"/>
    </row>
    <row r="31" spans="1:3">
      <c r="A31" s="29" t="s">
        <v>71</v>
      </c>
      <c r="B31" s="30"/>
      <c r="C31" s="8"/>
    </row>
    <row r="32" spans="1:3">
      <c r="A32" s="29" t="s">
        <v>72</v>
      </c>
      <c r="B32" s="30"/>
      <c r="C32" s="8"/>
    </row>
    <row r="33" spans="1:3">
      <c r="A33" s="29" t="s">
        <v>73</v>
      </c>
      <c r="B33" s="30"/>
      <c r="C33" s="8"/>
    </row>
    <row r="34" spans="1:3">
      <c r="A34" s="31" t="s">
        <v>74</v>
      </c>
      <c r="B34" s="30"/>
      <c r="C34" s="8"/>
    </row>
    <row r="35" spans="1:3">
      <c r="A35" s="31" t="s">
        <v>75</v>
      </c>
      <c r="B35" s="30"/>
      <c r="C35" s="8"/>
    </row>
    <row r="36" spans="1:3">
      <c r="A36" s="31" t="s">
        <v>76</v>
      </c>
      <c r="B36" s="30"/>
      <c r="C36" s="8"/>
    </row>
    <row r="37" spans="1:3">
      <c r="A37" s="32" t="s">
        <v>26</v>
      </c>
      <c r="B37" s="33"/>
      <c r="C37" s="34"/>
    </row>
    <row r="38" spans="1:3">
      <c r="A38" s="31" t="s">
        <v>77</v>
      </c>
      <c r="B38" s="30"/>
      <c r="C38" s="8"/>
    </row>
    <row r="39" spans="1:3">
      <c r="A39" s="35" t="s">
        <v>30</v>
      </c>
      <c r="B39" s="36"/>
      <c r="C39" s="37"/>
    </row>
    <row r="40" spans="1:3">
      <c r="A40" s="32" t="s">
        <v>78</v>
      </c>
      <c r="B40" s="36"/>
      <c r="C40" s="37"/>
    </row>
    <row r="41" spans="1:3">
      <c r="A41" s="38" t="s">
        <v>109</v>
      </c>
      <c r="B41" s="36"/>
      <c r="C41" s="37"/>
    </row>
    <row r="42" spans="1:3">
      <c r="A42" s="39" t="s">
        <v>110</v>
      </c>
      <c r="B42" s="36"/>
      <c r="C42" s="37"/>
    </row>
    <row r="43" spans="1:3">
      <c r="A43" s="39" t="s">
        <v>111</v>
      </c>
      <c r="B43" s="36" t="s">
        <v>112</v>
      </c>
      <c r="C43" s="37"/>
    </row>
    <row r="44" spans="1:3">
      <c r="A44" s="40" t="s">
        <v>113</v>
      </c>
      <c r="B44" s="36"/>
      <c r="C44" s="37"/>
    </row>
    <row r="45" spans="1:3" ht="15.6">
      <c r="A45" s="41" t="s">
        <v>114</v>
      </c>
      <c r="B45" s="11"/>
      <c r="C45" s="7" t="s">
        <v>32</v>
      </c>
    </row>
    <row r="46" spans="1:3" ht="15.6">
      <c r="A46" s="41" t="s">
        <v>115</v>
      </c>
      <c r="B46" s="11"/>
      <c r="C46" s="42" t="s">
        <v>37</v>
      </c>
    </row>
    <row r="47" spans="1:3" ht="15.6">
      <c r="A47" s="41" t="s">
        <v>116</v>
      </c>
      <c r="B47" s="11"/>
      <c r="C47" s="42" t="s">
        <v>117</v>
      </c>
    </row>
    <row r="48" spans="1:3" ht="15.6">
      <c r="A48" s="41" t="s">
        <v>118</v>
      </c>
      <c r="B48" s="11"/>
      <c r="C48" s="42" t="s">
        <v>119</v>
      </c>
    </row>
    <row r="49" spans="1:3">
      <c r="A49" s="43" t="s">
        <v>120</v>
      </c>
      <c r="B49" s="44"/>
      <c r="C49" s="45">
        <v>8347002691</v>
      </c>
    </row>
  </sheetData>
  <mergeCells count="3">
    <mergeCell ref="B12:C12"/>
    <mergeCell ref="A13:C13"/>
    <mergeCell ref="A30:C30"/>
  </mergeCells>
  <pageMargins left="0.75" right="0.75" top="1" bottom="1" header="0.5" footer="0.5"/>
  <pageSetup paperSize="9" orientation="portrait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C50"/>
  <sheetViews>
    <sheetView topLeftCell="A5" workbookViewId="0">
      <selection activeCell="C28" sqref="A27:C29"/>
    </sheetView>
  </sheetViews>
  <sheetFormatPr defaultColWidth="9.109375" defaultRowHeight="14.4"/>
  <cols>
    <col min="1" max="1" width="80.6640625" customWidth="1"/>
    <col min="2" max="2" width="28.5546875" customWidth="1"/>
    <col min="3" max="3" width="41.5546875" customWidth="1"/>
  </cols>
  <sheetData>
    <row r="1" spans="1:3">
      <c r="A1" s="1"/>
      <c r="B1" s="2"/>
      <c r="C1" s="3"/>
    </row>
    <row r="2" spans="1:3" ht="21"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368</v>
      </c>
      <c r="B11" s="13"/>
      <c r="C11" s="14"/>
    </row>
    <row r="12" spans="1:3" ht="15.6">
      <c r="A12" s="15" t="s">
        <v>10</v>
      </c>
      <c r="B12" s="444" t="s">
        <v>369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370</v>
      </c>
      <c r="B15" s="20"/>
      <c r="C15" s="21"/>
    </row>
    <row r="16" spans="1:3" ht="15.6">
      <c r="A16" s="22" t="s">
        <v>100</v>
      </c>
      <c r="B16" s="23">
        <v>1</v>
      </c>
      <c r="C16" s="24">
        <v>3742000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37420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154470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154250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87338</v>
      </c>
    </row>
    <row r="25" spans="1:3" ht="15.6">
      <c r="A25" s="26"/>
      <c r="B25" s="20"/>
      <c r="C25" s="21"/>
    </row>
    <row r="26" spans="1:3" ht="15.6">
      <c r="A26" s="26"/>
      <c r="B26" s="20"/>
      <c r="C26" s="21"/>
    </row>
    <row r="27" spans="1:3" ht="15.6">
      <c r="A27" s="27" t="s">
        <v>127</v>
      </c>
      <c r="B27" s="20">
        <v>1</v>
      </c>
      <c r="C27" s="21">
        <f>SUM(C16:C26)</f>
        <v>4175478</v>
      </c>
    </row>
    <row r="28" spans="1:3">
      <c r="A28" s="292" t="s">
        <v>67</v>
      </c>
      <c r="B28" s="75"/>
      <c r="C28" s="76"/>
    </row>
    <row r="29" spans="1:3">
      <c r="A29" s="77" t="s">
        <v>68</v>
      </c>
      <c r="B29" s="30"/>
      <c r="C29" s="8"/>
    </row>
    <row r="30" spans="1:3" ht="24">
      <c r="A30" s="73" t="s">
        <v>69</v>
      </c>
      <c r="B30" s="11"/>
      <c r="C30" s="9"/>
    </row>
    <row r="31" spans="1:3">
      <c r="A31" s="441" t="s">
        <v>70</v>
      </c>
      <c r="B31" s="442"/>
      <c r="C31" s="443"/>
    </row>
    <row r="32" spans="1:3">
      <c r="A32" s="29" t="s">
        <v>71</v>
      </c>
      <c r="B32" s="30"/>
      <c r="C32" s="8"/>
    </row>
    <row r="33" spans="1:3">
      <c r="A33" s="29" t="s">
        <v>72</v>
      </c>
      <c r="B33" s="30"/>
      <c r="C33" s="8"/>
    </row>
    <row r="34" spans="1:3">
      <c r="A34" s="29" t="s">
        <v>73</v>
      </c>
      <c r="B34" s="30"/>
      <c r="C34" s="8"/>
    </row>
    <row r="35" spans="1:3">
      <c r="A35" s="31" t="s">
        <v>74</v>
      </c>
      <c r="B35" s="30"/>
      <c r="C35" s="8"/>
    </row>
    <row r="36" spans="1:3">
      <c r="A36" s="31" t="s">
        <v>75</v>
      </c>
      <c r="B36" s="30"/>
      <c r="C36" s="8"/>
    </row>
    <row r="37" spans="1:3">
      <c r="A37" s="31" t="s">
        <v>76</v>
      </c>
      <c r="B37" s="30"/>
      <c r="C37" s="8"/>
    </row>
    <row r="38" spans="1:3">
      <c r="A38" s="32" t="s">
        <v>26</v>
      </c>
      <c r="B38" s="33"/>
      <c r="C38" s="34"/>
    </row>
    <row r="39" spans="1:3">
      <c r="A39" s="31" t="s">
        <v>77</v>
      </c>
      <c r="B39" s="30"/>
      <c r="C39" s="8"/>
    </row>
    <row r="40" spans="1:3">
      <c r="A40" s="35" t="s">
        <v>30</v>
      </c>
      <c r="B40" s="36"/>
      <c r="C40" s="37"/>
    </row>
    <row r="41" spans="1:3">
      <c r="A41" s="32" t="s">
        <v>78</v>
      </c>
      <c r="B41" s="36"/>
      <c r="C41" s="37"/>
    </row>
    <row r="42" spans="1:3">
      <c r="A42" s="38" t="s">
        <v>109</v>
      </c>
      <c r="B42" s="36"/>
      <c r="C42" s="37"/>
    </row>
    <row r="43" spans="1:3">
      <c r="A43" s="39" t="s">
        <v>110</v>
      </c>
      <c r="B43" s="36"/>
      <c r="C43" s="37"/>
    </row>
    <row r="44" spans="1:3">
      <c r="A44" s="39" t="s">
        <v>111</v>
      </c>
      <c r="B44" s="36" t="s">
        <v>112</v>
      </c>
      <c r="C44" s="37"/>
    </row>
    <row r="45" spans="1:3">
      <c r="A45" s="40" t="s">
        <v>113</v>
      </c>
      <c r="B45" s="36"/>
      <c r="C45" s="37"/>
    </row>
    <row r="46" spans="1:3" ht="15.6">
      <c r="A46" s="41" t="s">
        <v>114</v>
      </c>
      <c r="B46" s="11"/>
      <c r="C46" s="7" t="s">
        <v>32</v>
      </c>
    </row>
    <row r="47" spans="1:3" ht="15.6">
      <c r="A47" s="41" t="s">
        <v>115</v>
      </c>
      <c r="B47" s="11"/>
      <c r="C47" s="42" t="s">
        <v>37</v>
      </c>
    </row>
    <row r="48" spans="1:3" ht="15.6">
      <c r="A48" s="41" t="s">
        <v>116</v>
      </c>
      <c r="B48" s="11"/>
      <c r="C48" s="42" t="s">
        <v>117</v>
      </c>
    </row>
    <row r="49" spans="1:3" ht="15.6">
      <c r="A49" s="41" t="s">
        <v>118</v>
      </c>
      <c r="B49" s="11"/>
      <c r="C49" s="42" t="s">
        <v>371</v>
      </c>
    </row>
    <row r="50" spans="1:3">
      <c r="A50" s="43" t="s">
        <v>120</v>
      </c>
      <c r="B50" s="44"/>
      <c r="C50" s="45">
        <v>8155893247</v>
      </c>
    </row>
  </sheetData>
  <mergeCells count="3">
    <mergeCell ref="B12:C12"/>
    <mergeCell ref="A13:C13"/>
    <mergeCell ref="A31:C31"/>
  </mergeCells>
  <pageMargins left="0.75" right="0.66874999999999996" top="1" bottom="1" header="0.5" footer="0.5"/>
  <pageSetup paperSize="9" orientation="portrait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sheetPr>
    <pageSetUpPr fitToPage="1"/>
  </sheetPr>
  <dimension ref="A1:C50"/>
  <sheetViews>
    <sheetView topLeftCell="A2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372</v>
      </c>
    </row>
    <row r="11" spans="1:3">
      <c r="A11" s="49" t="s">
        <v>373</v>
      </c>
      <c r="B11" s="5"/>
      <c r="C11" s="8"/>
    </row>
    <row r="12" spans="1:3">
      <c r="A12" s="49" t="s">
        <v>209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374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86043</v>
      </c>
    </row>
    <row r="19" spans="1:3" ht="15.6">
      <c r="A19" s="56"/>
      <c r="B19" s="54"/>
      <c r="C19" s="55"/>
    </row>
    <row r="20" spans="1:3" ht="15.6">
      <c r="A20" s="56" t="s">
        <v>125</v>
      </c>
      <c r="B20" s="54">
        <v>1</v>
      </c>
      <c r="C20" s="55">
        <v>99500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37261</v>
      </c>
    </row>
    <row r="25" spans="1:3" ht="15.6">
      <c r="A25" s="56"/>
      <c r="B25" s="54"/>
      <c r="C25" s="55"/>
    </row>
    <row r="26" spans="1:3" ht="15.6">
      <c r="A26" s="85" t="s">
        <v>66</v>
      </c>
      <c r="B26" s="255">
        <v>1</v>
      </c>
      <c r="C26" s="55">
        <v>29061</v>
      </c>
    </row>
    <row r="27" spans="1:3" ht="15.6">
      <c r="A27" s="22" t="s">
        <v>127</v>
      </c>
      <c r="B27" s="20">
        <v>1</v>
      </c>
      <c r="C27" s="25">
        <f>SUM(C16:C26)</f>
        <v>2275905</v>
      </c>
    </row>
    <row r="28" spans="1:3" ht="15.6">
      <c r="A28" s="22" t="s">
        <v>375</v>
      </c>
      <c r="B28" s="20">
        <v>1</v>
      </c>
      <c r="C28" s="25">
        <v>50000</v>
      </c>
    </row>
    <row r="29" spans="1:3" ht="15.6">
      <c r="A29" s="22" t="s">
        <v>376</v>
      </c>
      <c r="B29" s="20">
        <v>1</v>
      </c>
      <c r="C29" s="25">
        <v>1690000</v>
      </c>
    </row>
    <row r="30" spans="1:3" ht="15.6">
      <c r="A30" s="22" t="s">
        <v>377</v>
      </c>
      <c r="B30" s="20">
        <v>1</v>
      </c>
      <c r="C30" s="25">
        <f>C27-C28-C29</f>
        <v>535905</v>
      </c>
    </row>
    <row r="31" spans="1:3">
      <c r="A31" s="384" t="s">
        <v>24</v>
      </c>
      <c r="B31" s="385"/>
      <c r="C31" s="386"/>
    </row>
    <row r="32" spans="1:3">
      <c r="A32" s="408" t="s">
        <v>234</v>
      </c>
      <c r="B32" s="409"/>
      <c r="C32" s="410"/>
    </row>
    <row r="33" spans="1:3" ht="15.6">
      <c r="A33" s="87" t="s">
        <v>25</v>
      </c>
      <c r="B33" s="88"/>
      <c r="C33" s="86"/>
    </row>
    <row r="34" spans="1:3">
      <c r="A34" s="375" t="s">
        <v>87</v>
      </c>
      <c r="B34" s="376"/>
      <c r="C34" s="377"/>
    </row>
    <row r="35" spans="1:3">
      <c r="A35" s="378" t="s">
        <v>230</v>
      </c>
      <c r="B35" s="379"/>
      <c r="C35" s="380"/>
    </row>
    <row r="36" spans="1:3">
      <c r="A36" s="68" t="s">
        <v>134</v>
      </c>
      <c r="B36" s="69"/>
      <c r="C36" s="70"/>
    </row>
    <row r="37" spans="1:3">
      <c r="A37" s="32" t="s">
        <v>26</v>
      </c>
      <c r="B37" s="33"/>
      <c r="C37" s="34"/>
    </row>
    <row r="38" spans="1:3">
      <c r="A38" s="31" t="s">
        <v>27</v>
      </c>
      <c r="B38" s="30"/>
      <c r="C38" s="8"/>
    </row>
    <row r="39" spans="1:3">
      <c r="A39" s="31" t="s">
        <v>28</v>
      </c>
      <c r="B39" s="30"/>
      <c r="C39" s="8"/>
    </row>
    <row r="40" spans="1:3">
      <c r="A40" s="58" t="s">
        <v>29</v>
      </c>
      <c r="B40" s="59"/>
      <c r="C40" s="60"/>
    </row>
    <row r="41" spans="1:3">
      <c r="A41" s="35" t="s">
        <v>30</v>
      </c>
      <c r="B41" s="36"/>
      <c r="C41" s="37"/>
    </row>
    <row r="42" spans="1:3" ht="15.6">
      <c r="A42" s="61" t="s">
        <v>31</v>
      </c>
      <c r="B42" s="62"/>
      <c r="C42" s="63" t="s">
        <v>32</v>
      </c>
    </row>
    <row r="43" spans="1:3">
      <c r="A43" s="31" t="s">
        <v>33</v>
      </c>
      <c r="B43" s="31"/>
      <c r="C43" s="42"/>
    </row>
    <row r="44" spans="1:3">
      <c r="A44" s="31" t="s">
        <v>34</v>
      </c>
      <c r="B44" s="31"/>
      <c r="C44" s="42"/>
    </row>
    <row r="45" spans="1:3">
      <c r="A45" s="31" t="s">
        <v>35</v>
      </c>
      <c r="B45" s="31"/>
      <c r="C45" s="42"/>
    </row>
    <row r="46" spans="1:3">
      <c r="A46" s="31" t="s">
        <v>36</v>
      </c>
      <c r="B46" s="31"/>
      <c r="C46" s="42" t="s">
        <v>37</v>
      </c>
    </row>
    <row r="47" spans="1:3">
      <c r="A47" s="31" t="s">
        <v>38</v>
      </c>
      <c r="B47" s="31"/>
      <c r="C47" s="42" t="s">
        <v>39</v>
      </c>
    </row>
    <row r="48" spans="1:3">
      <c r="A48" s="31" t="s">
        <v>40</v>
      </c>
      <c r="B48" s="31"/>
      <c r="C48" s="42" t="s">
        <v>119</v>
      </c>
    </row>
    <row r="49" spans="1:3">
      <c r="A49" s="31" t="s">
        <v>42</v>
      </c>
      <c r="B49" s="31"/>
      <c r="C49" s="42">
        <v>9913155952</v>
      </c>
    </row>
    <row r="50" spans="1:3">
      <c r="A50" s="64"/>
      <c r="B50" s="64"/>
      <c r="C50" s="45"/>
    </row>
  </sheetData>
  <mergeCells count="5">
    <mergeCell ref="A13:C13"/>
    <mergeCell ref="A31:C31"/>
    <mergeCell ref="A32:C32"/>
    <mergeCell ref="A34:C34"/>
    <mergeCell ref="A35:C35"/>
  </mergeCells>
  <pageMargins left="0.75" right="0.75" top="1" bottom="1" header="0.5" footer="0.5"/>
  <pageSetup paperSize="9" scale="86" orientation="portrait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C55"/>
  <sheetViews>
    <sheetView topLeftCell="A13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/>
      <c r="B10" s="5"/>
      <c r="C10" s="275"/>
    </row>
    <row r="11" spans="1:3">
      <c r="A11" s="49" t="s">
        <v>378</v>
      </c>
      <c r="B11" s="463" t="s">
        <v>372</v>
      </c>
      <c r="C11" s="464"/>
    </row>
    <row r="12" spans="1:3">
      <c r="A12" s="49" t="s">
        <v>379</v>
      </c>
      <c r="B12" s="465"/>
      <c r="C12" s="466"/>
    </row>
    <row r="13" spans="1:3" ht="22.8">
      <c r="A13" s="360" t="s">
        <v>380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381</v>
      </c>
      <c r="B15" s="20">
        <v>1</v>
      </c>
      <c r="C15" s="21"/>
    </row>
    <row r="16" spans="1:3" ht="15.6">
      <c r="A16" s="52" t="s">
        <v>382</v>
      </c>
      <c r="B16" s="23">
        <v>1</v>
      </c>
      <c r="C16" s="25">
        <v>5749</v>
      </c>
    </row>
    <row r="17" spans="1:3" ht="15.6">
      <c r="A17" s="53" t="s">
        <v>383</v>
      </c>
      <c r="B17" s="54">
        <v>1</v>
      </c>
      <c r="C17" s="55">
        <v>3599</v>
      </c>
    </row>
    <row r="18" spans="1:3" ht="15.6">
      <c r="A18" s="56" t="s">
        <v>384</v>
      </c>
      <c r="B18" s="54">
        <v>1</v>
      </c>
      <c r="C18" s="55">
        <v>1159</v>
      </c>
    </row>
    <row r="19" spans="1:3" ht="15.6">
      <c r="A19" s="56" t="s">
        <v>385</v>
      </c>
      <c r="B19" s="54">
        <v>1</v>
      </c>
      <c r="C19" s="55">
        <v>4919</v>
      </c>
    </row>
    <row r="20" spans="1:3" ht="15.6">
      <c r="A20" s="56" t="s">
        <v>386</v>
      </c>
      <c r="B20" s="54">
        <v>1</v>
      </c>
      <c r="C20" s="55">
        <v>10599</v>
      </c>
    </row>
    <row r="21" spans="1:3" ht="15.6">
      <c r="A21" s="56" t="s">
        <v>387</v>
      </c>
      <c r="B21" s="54">
        <v>1</v>
      </c>
      <c r="C21" s="55">
        <v>1569</v>
      </c>
    </row>
    <row r="22" spans="1:3" ht="15.6">
      <c r="A22" s="56" t="s">
        <v>388</v>
      </c>
      <c r="B22" s="54">
        <v>1</v>
      </c>
      <c r="C22" s="55">
        <v>1049</v>
      </c>
    </row>
    <row r="23" spans="1:3" ht="15.6">
      <c r="A23" s="56" t="s">
        <v>389</v>
      </c>
      <c r="B23" s="54">
        <v>1</v>
      </c>
      <c r="C23" s="55">
        <v>10899</v>
      </c>
    </row>
    <row r="24" spans="1:3" ht="15.6">
      <c r="A24" s="229" t="s">
        <v>390</v>
      </c>
      <c r="B24" s="230">
        <v>1</v>
      </c>
      <c r="C24" s="231">
        <v>7250</v>
      </c>
    </row>
    <row r="25" spans="1:3" ht="15.6">
      <c r="A25" s="98" t="s">
        <v>391</v>
      </c>
      <c r="B25" s="20">
        <f>SUM(B16:B24)</f>
        <v>9</v>
      </c>
      <c r="C25" s="21">
        <f>SUM(C16:C24)</f>
        <v>46792</v>
      </c>
    </row>
    <row r="26" spans="1:3" ht="15.6">
      <c r="A26" s="457"/>
      <c r="B26" s="458"/>
      <c r="C26" s="459"/>
    </row>
    <row r="27" spans="1:3" ht="15.6">
      <c r="A27" s="460" t="s">
        <v>392</v>
      </c>
      <c r="B27" s="461"/>
      <c r="C27" s="462"/>
    </row>
    <row r="28" spans="1:3" ht="15.6">
      <c r="A28" s="53" t="s">
        <v>393</v>
      </c>
      <c r="B28" s="298">
        <v>1</v>
      </c>
      <c r="C28" s="299">
        <v>3049</v>
      </c>
    </row>
    <row r="29" spans="1:3" ht="15.6">
      <c r="A29" s="56" t="s">
        <v>394</v>
      </c>
      <c r="B29" s="54">
        <v>1</v>
      </c>
      <c r="C29" s="55">
        <v>10599</v>
      </c>
    </row>
    <row r="30" spans="1:3" ht="15.6">
      <c r="A30" s="56" t="s">
        <v>395</v>
      </c>
      <c r="B30" s="54">
        <v>1</v>
      </c>
      <c r="C30" s="55">
        <v>4975</v>
      </c>
    </row>
    <row r="31" spans="1:3" ht="15.6">
      <c r="A31" s="56" t="s">
        <v>396</v>
      </c>
      <c r="B31" s="54">
        <v>1</v>
      </c>
      <c r="C31" s="55">
        <v>6645</v>
      </c>
    </row>
    <row r="32" spans="1:3" ht="15.6">
      <c r="A32" s="56" t="s">
        <v>397</v>
      </c>
      <c r="B32" s="54">
        <v>1</v>
      </c>
      <c r="C32" s="55">
        <v>6399</v>
      </c>
    </row>
    <row r="33" spans="1:3" ht="15.6">
      <c r="A33" s="56" t="s">
        <v>398</v>
      </c>
      <c r="B33" s="54">
        <v>1</v>
      </c>
      <c r="C33" s="55">
        <v>6399</v>
      </c>
    </row>
    <row r="34" spans="1:3" ht="15.6">
      <c r="A34" s="85" t="s">
        <v>399</v>
      </c>
      <c r="B34" s="255">
        <v>1</v>
      </c>
      <c r="C34" s="86">
        <v>2299</v>
      </c>
    </row>
    <row r="35" spans="1:3" ht="15.6">
      <c r="A35" s="22" t="s">
        <v>391</v>
      </c>
      <c r="B35" s="20">
        <f>SUM(B28:B33)</f>
        <v>6</v>
      </c>
      <c r="C35" s="25">
        <f>SUM(C28:C34)</f>
        <v>40365</v>
      </c>
    </row>
    <row r="36" spans="1:3">
      <c r="A36" s="384" t="s">
        <v>24</v>
      </c>
      <c r="B36" s="385"/>
      <c r="C36" s="386"/>
    </row>
    <row r="37" spans="1:3" ht="15.6">
      <c r="A37" s="87" t="s">
        <v>25</v>
      </c>
      <c r="B37" s="88"/>
      <c r="C37" s="86"/>
    </row>
    <row r="38" spans="1:3">
      <c r="A38" s="375" t="s">
        <v>87</v>
      </c>
      <c r="B38" s="376"/>
      <c r="C38" s="377"/>
    </row>
    <row r="39" spans="1:3">
      <c r="A39" s="378" t="s">
        <v>88</v>
      </c>
      <c r="B39" s="379"/>
      <c r="C39" s="380"/>
    </row>
    <row r="40" spans="1:3">
      <c r="A40" s="68" t="s">
        <v>134</v>
      </c>
      <c r="B40" s="69"/>
      <c r="C40" s="70"/>
    </row>
    <row r="41" spans="1:3">
      <c r="A41" s="378" t="s">
        <v>135</v>
      </c>
      <c r="B41" s="379"/>
      <c r="C41" s="380"/>
    </row>
    <row r="42" spans="1:3">
      <c r="A42" s="32" t="s">
        <v>26</v>
      </c>
      <c r="B42" s="33"/>
      <c r="C42" s="34"/>
    </row>
    <row r="43" spans="1:3">
      <c r="A43" s="31" t="s">
        <v>27</v>
      </c>
      <c r="B43" s="30"/>
      <c r="C43" s="8"/>
    </row>
    <row r="44" spans="1:3">
      <c r="A44" s="31" t="s">
        <v>28</v>
      </c>
      <c r="B44" s="30"/>
      <c r="C44" s="8"/>
    </row>
    <row r="45" spans="1:3">
      <c r="A45" s="58" t="s">
        <v>29</v>
      </c>
      <c r="B45" s="59"/>
      <c r="C45" s="60"/>
    </row>
    <row r="46" spans="1:3">
      <c r="A46" s="35" t="s">
        <v>30</v>
      </c>
      <c r="B46" s="36"/>
      <c r="C46" s="37"/>
    </row>
    <row r="47" spans="1:3" ht="15.6">
      <c r="A47" s="61" t="s">
        <v>31</v>
      </c>
      <c r="B47" s="62"/>
      <c r="C47" s="63" t="s">
        <v>32</v>
      </c>
    </row>
    <row r="48" spans="1:3">
      <c r="A48" s="31" t="s">
        <v>33</v>
      </c>
      <c r="B48" s="31"/>
      <c r="C48" s="42"/>
    </row>
    <row r="49" spans="1:3">
      <c r="A49" s="31" t="s">
        <v>34</v>
      </c>
      <c r="B49" s="31"/>
      <c r="C49" s="42"/>
    </row>
    <row r="50" spans="1:3">
      <c r="A50" s="31" t="s">
        <v>35</v>
      </c>
      <c r="B50" s="31"/>
      <c r="C50" s="42"/>
    </row>
    <row r="51" spans="1:3">
      <c r="A51" s="31" t="s">
        <v>36</v>
      </c>
      <c r="B51" s="31"/>
      <c r="C51" s="42" t="s">
        <v>37</v>
      </c>
    </row>
    <row r="52" spans="1:3">
      <c r="A52" s="31" t="s">
        <v>38</v>
      </c>
      <c r="B52" s="31"/>
      <c r="C52" s="42" t="s">
        <v>39</v>
      </c>
    </row>
    <row r="53" spans="1:3">
      <c r="A53" s="31" t="s">
        <v>40</v>
      </c>
      <c r="B53" s="31"/>
      <c r="C53" s="42" t="s">
        <v>119</v>
      </c>
    </row>
    <row r="54" spans="1:3">
      <c r="A54" s="31" t="s">
        <v>42</v>
      </c>
      <c r="B54" s="31"/>
      <c r="C54" s="42">
        <v>9913155952</v>
      </c>
    </row>
    <row r="55" spans="1:3">
      <c r="A55" s="64"/>
      <c r="B55" s="64"/>
      <c r="C55" s="45"/>
    </row>
  </sheetData>
  <mergeCells count="8">
    <mergeCell ref="A39:C39"/>
    <mergeCell ref="A41:C41"/>
    <mergeCell ref="B11:C12"/>
    <mergeCell ref="A13:C13"/>
    <mergeCell ref="A26:C26"/>
    <mergeCell ref="A27:C27"/>
    <mergeCell ref="A36:C36"/>
    <mergeCell ref="A38:C38"/>
  </mergeCells>
  <pageMargins left="0.75" right="0.75" top="1" bottom="1" header="0.5" footer="0.5"/>
  <pageSetup paperSize="9" orientation="portrait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C51"/>
  <sheetViews>
    <sheetView workbookViewId="0">
      <selection activeCell="C28" sqref="A27:C29"/>
    </sheetView>
  </sheetViews>
  <sheetFormatPr defaultColWidth="9.109375" defaultRowHeight="14.4"/>
  <cols>
    <col min="1" max="1" width="54.5546875" customWidth="1"/>
    <col min="2" max="2" width="12.5546875" customWidth="1"/>
    <col min="3" max="3" width="31.109375" customWidth="1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6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6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400</v>
      </c>
      <c r="B11" s="11"/>
      <c r="C11" s="8"/>
    </row>
    <row r="12" spans="1:3" ht="15.6">
      <c r="A12" s="96" t="s">
        <v>10</v>
      </c>
      <c r="B12" s="11"/>
      <c r="C12" s="97" t="s">
        <v>401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402</v>
      </c>
      <c r="B15" s="20"/>
      <c r="C15" s="21"/>
    </row>
    <row r="16" spans="1:3" ht="15.6">
      <c r="A16" s="22" t="s">
        <v>100</v>
      </c>
      <c r="B16" s="23">
        <v>1</v>
      </c>
      <c r="C16" s="24">
        <v>1531000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15310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67202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64137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0</v>
      </c>
    </row>
    <row r="25" spans="1:3" ht="15.6">
      <c r="A25" s="26"/>
      <c r="B25" s="20"/>
      <c r="C25" s="21"/>
    </row>
    <row r="26" spans="1:3" ht="15.6">
      <c r="A26" s="26" t="s">
        <v>106</v>
      </c>
      <c r="B26" s="20">
        <v>1</v>
      </c>
      <c r="C26" s="21">
        <v>0</v>
      </c>
    </row>
    <row r="27" spans="1:3" ht="15.6">
      <c r="A27" s="26"/>
      <c r="B27" s="20"/>
      <c r="C27" s="21"/>
    </row>
    <row r="28" spans="1:3" ht="15.6">
      <c r="A28" s="98" t="s">
        <v>127</v>
      </c>
      <c r="B28" s="20">
        <v>1</v>
      </c>
      <c r="C28" s="21">
        <f>SUM(C16:C26)</f>
        <v>1677649</v>
      </c>
    </row>
    <row r="29" spans="1:3">
      <c r="A29" s="129" t="s">
        <v>67</v>
      </c>
      <c r="B29" s="79"/>
      <c r="C29" s="80"/>
    </row>
    <row r="30" spans="1:3">
      <c r="A30" s="77" t="s">
        <v>68</v>
      </c>
      <c r="B30" s="30"/>
      <c r="C30" s="8"/>
    </row>
    <row r="31" spans="1:3">
      <c r="A31" s="438" t="s">
        <v>69</v>
      </c>
      <c r="B31" s="439"/>
      <c r="C31" s="440"/>
    </row>
    <row r="32" spans="1:3">
      <c r="A32" s="441" t="s">
        <v>70</v>
      </c>
      <c r="B32" s="442"/>
      <c r="C32" s="443"/>
    </row>
    <row r="33" spans="1:3">
      <c r="A33" s="29" t="s">
        <v>71</v>
      </c>
      <c r="B33" s="30"/>
      <c r="C33" s="8"/>
    </row>
    <row r="34" spans="1:3">
      <c r="A34" s="29" t="s">
        <v>72</v>
      </c>
      <c r="B34" s="30"/>
      <c r="C34" s="8"/>
    </row>
    <row r="35" spans="1:3">
      <c r="A35" s="29" t="s">
        <v>73</v>
      </c>
      <c r="B35" s="30"/>
      <c r="C35" s="8"/>
    </row>
    <row r="36" spans="1:3">
      <c r="A36" s="31" t="s">
        <v>74</v>
      </c>
      <c r="B36" s="30"/>
      <c r="C36" s="8"/>
    </row>
    <row r="37" spans="1:3">
      <c r="A37" s="31" t="s">
        <v>75</v>
      </c>
      <c r="B37" s="30"/>
      <c r="C37" s="8"/>
    </row>
    <row r="38" spans="1:3">
      <c r="A38" s="31" t="s">
        <v>76</v>
      </c>
      <c r="B38" s="30"/>
      <c r="C38" s="8"/>
    </row>
    <row r="39" spans="1:3">
      <c r="A39" s="32" t="s">
        <v>26</v>
      </c>
      <c r="B39" s="33"/>
      <c r="C39" s="34"/>
    </row>
    <row r="40" spans="1:3">
      <c r="A40" s="31" t="s">
        <v>77</v>
      </c>
      <c r="B40" s="30"/>
      <c r="C40" s="8"/>
    </row>
    <row r="41" spans="1:3">
      <c r="A41" s="35" t="s">
        <v>30</v>
      </c>
      <c r="B41" s="36"/>
      <c r="C41" s="37"/>
    </row>
    <row r="42" spans="1:3">
      <c r="A42" s="32" t="s">
        <v>78</v>
      </c>
      <c r="B42" s="36"/>
      <c r="C42" s="37"/>
    </row>
    <row r="43" spans="1:3">
      <c r="A43" s="38" t="s">
        <v>109</v>
      </c>
      <c r="B43" s="36"/>
      <c r="C43" s="37"/>
    </row>
    <row r="44" spans="1:3">
      <c r="A44" s="39" t="s">
        <v>110</v>
      </c>
      <c r="B44" s="36"/>
      <c r="C44" s="37"/>
    </row>
    <row r="45" spans="1:3">
      <c r="A45" s="39" t="s">
        <v>111</v>
      </c>
      <c r="B45" s="36" t="s">
        <v>112</v>
      </c>
      <c r="C45" s="37"/>
    </row>
    <row r="46" spans="1:3">
      <c r="A46" s="40" t="s">
        <v>113</v>
      </c>
      <c r="B46" s="36"/>
      <c r="C46" s="37"/>
    </row>
    <row r="47" spans="1:3" ht="15.6">
      <c r="A47" s="41" t="s">
        <v>114</v>
      </c>
      <c r="B47" s="11"/>
      <c r="C47" s="7" t="s">
        <v>32</v>
      </c>
    </row>
    <row r="48" spans="1:3" ht="15.6">
      <c r="A48" s="41" t="s">
        <v>115</v>
      </c>
      <c r="B48" s="11"/>
      <c r="C48" s="42" t="s">
        <v>37</v>
      </c>
    </row>
    <row r="49" spans="1:3" ht="15.6">
      <c r="A49" s="41" t="s">
        <v>116</v>
      </c>
      <c r="B49" s="11"/>
      <c r="C49" s="42" t="s">
        <v>117</v>
      </c>
    </row>
    <row r="50" spans="1:3" ht="15.6">
      <c r="A50" s="41" t="s">
        <v>118</v>
      </c>
      <c r="B50" s="11"/>
      <c r="C50" s="42" t="s">
        <v>79</v>
      </c>
    </row>
    <row r="51" spans="1:3">
      <c r="A51" s="43" t="s">
        <v>120</v>
      </c>
      <c r="B51" s="44"/>
      <c r="C51" s="45">
        <v>9106899047</v>
      </c>
    </row>
  </sheetData>
  <mergeCells count="3">
    <mergeCell ref="A13:C13"/>
    <mergeCell ref="A31:C31"/>
    <mergeCell ref="A32:C32"/>
  </mergeCells>
  <pageMargins left="0" right="0" top="0" bottom="0" header="0" footer="0"/>
  <pageSetup paperSize="9" scale="98" fitToWidth="0" orientation="portrait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sheetPr>
    <pageSetUpPr fitToPage="1"/>
  </sheetPr>
  <dimension ref="A1:C40"/>
  <sheetViews>
    <sheetView topLeftCell="A6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158</v>
      </c>
    </row>
    <row r="11" spans="1:3" ht="15.6">
      <c r="A11" s="71"/>
      <c r="B11" s="5"/>
      <c r="C11" s="8"/>
    </row>
    <row r="12" spans="1:3">
      <c r="A12" s="96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171</v>
      </c>
      <c r="B14" s="17" t="s">
        <v>13</v>
      </c>
      <c r="C14" s="18" t="s">
        <v>14</v>
      </c>
    </row>
    <row r="15" spans="1:3" ht="27.6">
      <c r="A15" s="51" t="s">
        <v>403</v>
      </c>
      <c r="B15" s="20"/>
      <c r="C15" s="21"/>
    </row>
    <row r="16" spans="1:3" ht="15.6">
      <c r="A16" s="296"/>
      <c r="B16" s="83"/>
      <c r="C16" s="84"/>
    </row>
    <row r="17" spans="1:3" ht="42" customHeight="1">
      <c r="A17" s="82"/>
      <c r="B17" s="83"/>
      <c r="C17" s="84"/>
    </row>
    <row r="18" spans="1:3" ht="42" customHeight="1">
      <c r="A18" s="82" t="s">
        <v>404</v>
      </c>
      <c r="B18" s="83">
        <v>1</v>
      </c>
      <c r="C18" s="84">
        <v>207238</v>
      </c>
    </row>
    <row r="19" spans="1:3" ht="15.6">
      <c r="A19" s="85"/>
      <c r="B19" s="83"/>
      <c r="C19" s="86"/>
    </row>
    <row r="20" spans="1:3" ht="15.6">
      <c r="A20" s="22" t="s">
        <v>405</v>
      </c>
      <c r="B20" s="20">
        <v>1</v>
      </c>
      <c r="C20" s="25">
        <f>SUM(C18:C19)</f>
        <v>207238</v>
      </c>
    </row>
    <row r="21" spans="1:3">
      <c r="A21" s="384" t="s">
        <v>24</v>
      </c>
      <c r="B21" s="385"/>
      <c r="C21" s="386"/>
    </row>
    <row r="22" spans="1:3" ht="15.6">
      <c r="A22" s="87" t="s">
        <v>25</v>
      </c>
      <c r="B22" s="88"/>
      <c r="C22" s="86"/>
    </row>
    <row r="23" spans="1:3">
      <c r="A23" s="375" t="s">
        <v>87</v>
      </c>
      <c r="B23" s="376"/>
      <c r="C23" s="377"/>
    </row>
    <row r="24" spans="1:3">
      <c r="A24" s="378" t="s">
        <v>88</v>
      </c>
      <c r="B24" s="379"/>
      <c r="C24" s="380"/>
    </row>
    <row r="25" spans="1:3">
      <c r="A25" s="68" t="s">
        <v>134</v>
      </c>
      <c r="B25" s="69"/>
      <c r="C25" s="70"/>
    </row>
    <row r="26" spans="1:3">
      <c r="A26" s="378" t="s">
        <v>135</v>
      </c>
      <c r="B26" s="379"/>
      <c r="C26" s="380"/>
    </row>
    <row r="27" spans="1:3">
      <c r="A27" s="32" t="s">
        <v>26</v>
      </c>
      <c r="B27" s="33"/>
      <c r="C27" s="34"/>
    </row>
    <row r="28" spans="1:3">
      <c r="A28" s="31" t="s">
        <v>27</v>
      </c>
      <c r="B28" s="30"/>
      <c r="C28" s="8"/>
    </row>
    <row r="29" spans="1:3">
      <c r="A29" s="31" t="s">
        <v>28</v>
      </c>
      <c r="B29" s="30"/>
      <c r="C29" s="8"/>
    </row>
    <row r="30" spans="1:3">
      <c r="A30" s="58" t="s">
        <v>29</v>
      </c>
      <c r="B30" s="59"/>
      <c r="C30" s="60"/>
    </row>
    <row r="31" spans="1:3">
      <c r="A31" s="35" t="s">
        <v>30</v>
      </c>
      <c r="B31" s="36"/>
      <c r="C31" s="37"/>
    </row>
    <row r="32" spans="1:3" ht="15.6">
      <c r="A32" s="61" t="s">
        <v>31</v>
      </c>
      <c r="B32" s="62"/>
      <c r="C32" s="63" t="s">
        <v>32</v>
      </c>
    </row>
    <row r="33" spans="1:3">
      <c r="A33" s="31" t="s">
        <v>33</v>
      </c>
      <c r="B33" s="31"/>
      <c r="C33" s="42"/>
    </row>
    <row r="34" spans="1:3">
      <c r="A34" s="31" t="s">
        <v>34</v>
      </c>
      <c r="B34" s="31"/>
      <c r="C34" s="42"/>
    </row>
    <row r="35" spans="1:3">
      <c r="A35" s="31" t="s">
        <v>35</v>
      </c>
      <c r="B35" s="31"/>
      <c r="C35" s="42"/>
    </row>
    <row r="36" spans="1:3">
      <c r="A36" s="31" t="s">
        <v>36</v>
      </c>
      <c r="B36" s="31"/>
      <c r="C36" s="42" t="s">
        <v>37</v>
      </c>
    </row>
    <row r="37" spans="1:3">
      <c r="A37" s="31" t="s">
        <v>38</v>
      </c>
      <c r="B37" s="31"/>
      <c r="C37" s="42" t="s">
        <v>39</v>
      </c>
    </row>
    <row r="38" spans="1:3">
      <c r="A38" s="31" t="s">
        <v>40</v>
      </c>
      <c r="B38" s="31"/>
      <c r="C38" s="42" t="s">
        <v>119</v>
      </c>
    </row>
    <row r="39" spans="1:3">
      <c r="A39" s="31" t="s">
        <v>42</v>
      </c>
      <c r="B39" s="31"/>
      <c r="C39" s="42">
        <v>9913155952</v>
      </c>
    </row>
    <row r="40" spans="1:3">
      <c r="A40" s="64"/>
      <c r="B40" s="64"/>
      <c r="C40" s="45"/>
    </row>
  </sheetData>
  <mergeCells count="5">
    <mergeCell ref="A13:C13"/>
    <mergeCell ref="A21:C21"/>
    <mergeCell ref="A23:C23"/>
    <mergeCell ref="A24:C24"/>
    <mergeCell ref="A26:C26"/>
  </mergeCells>
  <pageMargins left="0.75" right="0.75" top="1" bottom="1" header="0.5" footer="0.5"/>
  <pageSetup paperSize="9" scale="86" orientation="portrait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sheetPr>
    <pageSetUpPr fitToPage="1"/>
  </sheetPr>
  <dimension ref="A1:C47"/>
  <sheetViews>
    <sheetView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406</v>
      </c>
    </row>
    <row r="11" spans="1:3">
      <c r="A11" s="49" t="s">
        <v>407</v>
      </c>
      <c r="B11" s="5"/>
      <c r="C11" s="8"/>
    </row>
    <row r="12" spans="1:3">
      <c r="A12" s="49" t="s">
        <v>408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409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2548000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108097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116223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25480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0</v>
      </c>
    </row>
    <row r="25" spans="1:3">
      <c r="A25" s="293"/>
      <c r="B25" s="294"/>
      <c r="C25" s="295"/>
    </row>
    <row r="26" spans="1:3" ht="15.6">
      <c r="A26" s="82" t="s">
        <v>66</v>
      </c>
      <c r="B26" s="83">
        <v>1</v>
      </c>
      <c r="C26" s="84">
        <v>29061</v>
      </c>
    </row>
    <row r="27" spans="1:3" ht="15.6">
      <c r="A27" s="22" t="s">
        <v>127</v>
      </c>
      <c r="B27" s="20">
        <v>1</v>
      </c>
      <c r="C27" s="25">
        <f>SUM(C16:C26)</f>
        <v>2826861</v>
      </c>
    </row>
    <row r="28" spans="1:3">
      <c r="A28" s="384" t="s">
        <v>24</v>
      </c>
      <c r="B28" s="385"/>
      <c r="C28" s="386"/>
    </row>
    <row r="29" spans="1:3">
      <c r="A29" s="375" t="s">
        <v>220</v>
      </c>
      <c r="B29" s="376"/>
      <c r="C29" s="377"/>
    </row>
    <row r="30" spans="1:3">
      <c r="A30" s="65" t="s">
        <v>221</v>
      </c>
      <c r="B30" s="66"/>
      <c r="C30" s="67"/>
    </row>
    <row r="31" spans="1:3">
      <c r="A31" s="375" t="s">
        <v>87</v>
      </c>
      <c r="B31" s="376"/>
      <c r="C31" s="377"/>
    </row>
    <row r="32" spans="1:3">
      <c r="A32" s="378" t="s">
        <v>88</v>
      </c>
      <c r="B32" s="379"/>
      <c r="C32" s="380"/>
    </row>
    <row r="33" spans="1:3">
      <c r="A33" s="378" t="s">
        <v>222</v>
      </c>
      <c r="B33" s="379"/>
      <c r="C33" s="380"/>
    </row>
    <row r="34" spans="1:3">
      <c r="A34" s="32" t="s">
        <v>26</v>
      </c>
      <c r="B34" s="33"/>
      <c r="C34" s="34"/>
    </row>
    <row r="35" spans="1:3">
      <c r="A35" s="31" t="s">
        <v>27</v>
      </c>
      <c r="B35" s="30"/>
      <c r="C35" s="8"/>
    </row>
    <row r="36" spans="1:3">
      <c r="A36" s="31" t="s">
        <v>28</v>
      </c>
      <c r="B36" s="30"/>
      <c r="C36" s="8"/>
    </row>
    <row r="37" spans="1:3">
      <c r="A37" s="58" t="s">
        <v>29</v>
      </c>
      <c r="B37" s="59"/>
      <c r="C37" s="60"/>
    </row>
    <row r="38" spans="1:3">
      <c r="A38" s="35" t="s">
        <v>30</v>
      </c>
      <c r="B38" s="36"/>
      <c r="C38" s="37"/>
    </row>
    <row r="39" spans="1:3" ht="15.6">
      <c r="A39" s="61" t="s">
        <v>31</v>
      </c>
      <c r="B39" s="62"/>
      <c r="C39" s="63" t="s">
        <v>32</v>
      </c>
    </row>
    <row r="40" spans="1:3">
      <c r="A40" s="31" t="s">
        <v>33</v>
      </c>
      <c r="B40" s="31"/>
      <c r="C40" s="42"/>
    </row>
    <row r="41" spans="1:3">
      <c r="A41" s="31" t="s">
        <v>34</v>
      </c>
      <c r="B41" s="31"/>
      <c r="C41" s="42"/>
    </row>
    <row r="42" spans="1:3">
      <c r="A42" s="31" t="s">
        <v>35</v>
      </c>
      <c r="B42" s="31"/>
      <c r="C42" s="42"/>
    </row>
    <row r="43" spans="1:3">
      <c r="A43" s="31" t="s">
        <v>36</v>
      </c>
      <c r="B43" s="31"/>
      <c r="C43" s="42" t="s">
        <v>37</v>
      </c>
    </row>
    <row r="44" spans="1:3">
      <c r="A44" s="31" t="s">
        <v>38</v>
      </c>
      <c r="B44" s="31"/>
      <c r="C44" s="42" t="s">
        <v>39</v>
      </c>
    </row>
    <row r="45" spans="1:3">
      <c r="A45" s="31" t="s">
        <v>40</v>
      </c>
      <c r="B45" s="31"/>
      <c r="C45" s="42" t="s">
        <v>119</v>
      </c>
    </row>
    <row r="46" spans="1:3">
      <c r="A46" s="31" t="s">
        <v>42</v>
      </c>
      <c r="B46" s="31"/>
      <c r="C46" s="42">
        <v>9913155952</v>
      </c>
    </row>
    <row r="47" spans="1:3">
      <c r="A47" s="64"/>
      <c r="B47" s="64"/>
      <c r="C47" s="45"/>
    </row>
  </sheetData>
  <mergeCells count="6">
    <mergeCell ref="A33:C33"/>
    <mergeCell ref="A13:C13"/>
    <mergeCell ref="A28:C28"/>
    <mergeCell ref="A29:C29"/>
    <mergeCell ref="A31:C31"/>
    <mergeCell ref="A32:C32"/>
  </mergeCells>
  <pageMargins left="0.75" right="0.75" top="1" bottom="1" header="0.5" footer="0.5"/>
  <pageSetup paperSize="9" scale="86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C60"/>
  <sheetViews>
    <sheetView topLeftCell="A9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121</v>
      </c>
      <c r="B11" s="11"/>
      <c r="C11" s="8"/>
    </row>
    <row r="12" spans="1:3" ht="15.6">
      <c r="A12" s="96" t="s">
        <v>122</v>
      </c>
      <c r="B12" s="11"/>
      <c r="C12" s="97" t="s">
        <v>123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124</v>
      </c>
      <c r="B15" s="20"/>
      <c r="C15" s="21"/>
    </row>
    <row r="16" spans="1:3" ht="15.6">
      <c r="A16" s="22" t="s">
        <v>96</v>
      </c>
      <c r="B16" s="23">
        <v>1</v>
      </c>
      <c r="C16" s="24">
        <v>1258041</v>
      </c>
    </row>
    <row r="17" spans="1:3" ht="15.6">
      <c r="A17" s="22" t="s">
        <v>97</v>
      </c>
      <c r="B17" s="23">
        <v>1</v>
      </c>
      <c r="C17" s="24">
        <f>C16*14%</f>
        <v>176125.74000000002</v>
      </c>
    </row>
    <row r="18" spans="1:3" ht="15.6">
      <c r="A18" s="22" t="s">
        <v>98</v>
      </c>
      <c r="B18" s="23">
        <v>1</v>
      </c>
      <c r="C18" s="24">
        <f>C16*14%</f>
        <v>176125.74000000002</v>
      </c>
    </row>
    <row r="19" spans="1:3" ht="15.6">
      <c r="A19" s="22" t="s">
        <v>99</v>
      </c>
      <c r="B19" s="23">
        <v>1</v>
      </c>
      <c r="C19" s="108">
        <f>C16*15%</f>
        <v>188706.15</v>
      </c>
    </row>
    <row r="20" spans="1:3" ht="15.6">
      <c r="A20" s="22" t="s">
        <v>100</v>
      </c>
      <c r="B20" s="23">
        <v>1</v>
      </c>
      <c r="C20" s="24">
        <v>1799000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17990</v>
      </c>
    </row>
    <row r="23" spans="1:3" ht="15.6">
      <c r="A23" s="22"/>
      <c r="B23" s="23"/>
      <c r="C23" s="25"/>
    </row>
    <row r="24" spans="1:3" ht="15.6">
      <c r="A24" s="26" t="s">
        <v>102</v>
      </c>
      <c r="B24" s="20">
        <v>1</v>
      </c>
      <c r="C24" s="21">
        <f>154815-890-250</f>
        <v>153675</v>
      </c>
    </row>
    <row r="25" spans="1:3" ht="15.6">
      <c r="A25" s="26"/>
      <c r="B25" s="20"/>
      <c r="C25" s="21"/>
    </row>
    <row r="26" spans="1:3" ht="15.6">
      <c r="A26" s="26" t="s">
        <v>125</v>
      </c>
      <c r="B26" s="20">
        <v>1</v>
      </c>
      <c r="C26" s="21">
        <v>68331</v>
      </c>
    </row>
    <row r="27" spans="1:3" ht="15.6">
      <c r="A27" s="26"/>
      <c r="B27" s="20"/>
      <c r="C27" s="21"/>
    </row>
    <row r="28" spans="1:3" ht="15.6">
      <c r="A28" s="26" t="s">
        <v>126</v>
      </c>
      <c r="B28" s="20">
        <v>1</v>
      </c>
      <c r="C28" s="21">
        <v>34621</v>
      </c>
    </row>
    <row r="29" spans="1:3" ht="15.6">
      <c r="A29" s="26"/>
      <c r="B29" s="20"/>
      <c r="C29" s="21"/>
    </row>
    <row r="30" spans="1:3" ht="15.6">
      <c r="A30" s="26" t="s">
        <v>105</v>
      </c>
      <c r="B30" s="20">
        <v>1</v>
      </c>
      <c r="C30" s="21">
        <v>890</v>
      </c>
    </row>
    <row r="31" spans="1:3" ht="15.6">
      <c r="A31" s="26"/>
      <c r="B31" s="20"/>
      <c r="C31" s="21"/>
    </row>
    <row r="32" spans="1:3" ht="15.6">
      <c r="A32" s="26" t="s">
        <v>106</v>
      </c>
      <c r="B32" s="20">
        <v>1</v>
      </c>
      <c r="C32" s="21">
        <v>18771</v>
      </c>
    </row>
    <row r="33" spans="1:3" ht="15.6">
      <c r="A33" s="26"/>
      <c r="B33" s="20"/>
      <c r="C33" s="21"/>
    </row>
    <row r="34" spans="1:3" ht="15.6">
      <c r="A34" s="26" t="s">
        <v>107</v>
      </c>
      <c r="B34" s="20">
        <v>1</v>
      </c>
      <c r="C34" s="21">
        <v>250</v>
      </c>
    </row>
    <row r="35" spans="1:3" ht="15.6">
      <c r="A35" s="26"/>
      <c r="B35" s="20"/>
      <c r="C35" s="21"/>
    </row>
    <row r="36" spans="1:3" ht="15.6">
      <c r="A36" s="26" t="s">
        <v>108</v>
      </c>
      <c r="B36" s="20">
        <v>1</v>
      </c>
      <c r="C36" s="21">
        <v>4500</v>
      </c>
    </row>
    <row r="37" spans="1:3" ht="15.6">
      <c r="A37" s="98" t="s">
        <v>127</v>
      </c>
      <c r="B37" s="20">
        <v>1</v>
      </c>
      <c r="C37" s="21">
        <f>SUM(C20:C36)</f>
        <v>2098028</v>
      </c>
    </row>
    <row r="38" spans="1:3">
      <c r="A38" s="72" t="s">
        <v>67</v>
      </c>
      <c r="B38" s="30"/>
      <c r="C38" s="8"/>
    </row>
    <row r="39" spans="1:3">
      <c r="A39" s="77" t="s">
        <v>68</v>
      </c>
      <c r="B39" s="30"/>
      <c r="C39" s="8"/>
    </row>
    <row r="40" spans="1:3" ht="36">
      <c r="A40" s="73" t="s">
        <v>69</v>
      </c>
      <c r="B40" s="11"/>
      <c r="C40" s="9"/>
    </row>
    <row r="41" spans="1:3">
      <c r="A41" s="381" t="s">
        <v>70</v>
      </c>
      <c r="B41" s="382"/>
      <c r="C41" s="383"/>
    </row>
    <row r="42" spans="1:3">
      <c r="A42" s="29" t="s">
        <v>71</v>
      </c>
      <c r="B42" s="30"/>
      <c r="C42" s="8"/>
    </row>
    <row r="43" spans="1:3">
      <c r="A43" s="29" t="s">
        <v>72</v>
      </c>
      <c r="B43" s="30"/>
      <c r="C43" s="8"/>
    </row>
    <row r="44" spans="1:3">
      <c r="A44" s="29" t="s">
        <v>73</v>
      </c>
      <c r="B44" s="30"/>
      <c r="C44" s="8"/>
    </row>
    <row r="45" spans="1:3">
      <c r="A45" s="31" t="s">
        <v>74</v>
      </c>
      <c r="B45" s="30"/>
      <c r="C45" s="8"/>
    </row>
    <row r="46" spans="1:3">
      <c r="A46" s="31" t="s">
        <v>75</v>
      </c>
      <c r="B46" s="30"/>
      <c r="C46" s="8"/>
    </row>
    <row r="47" spans="1:3">
      <c r="A47" s="31" t="s">
        <v>76</v>
      </c>
      <c r="B47" s="30"/>
      <c r="C47" s="8"/>
    </row>
    <row r="48" spans="1:3">
      <c r="A48" s="32" t="s">
        <v>26</v>
      </c>
      <c r="B48" s="33"/>
      <c r="C48" s="34"/>
    </row>
    <row r="49" spans="1:3">
      <c r="A49" s="31" t="s">
        <v>77</v>
      </c>
      <c r="B49" s="30"/>
      <c r="C49" s="8"/>
    </row>
    <row r="50" spans="1:3">
      <c r="A50" s="35" t="s">
        <v>30</v>
      </c>
      <c r="B50" s="36"/>
      <c r="C50" s="37"/>
    </row>
    <row r="51" spans="1:3">
      <c r="A51" s="32" t="s">
        <v>78</v>
      </c>
      <c r="B51" s="36"/>
      <c r="C51" s="37"/>
    </row>
    <row r="52" spans="1:3">
      <c r="A52" s="38" t="s">
        <v>109</v>
      </c>
      <c r="B52" s="36"/>
      <c r="C52" s="37"/>
    </row>
    <row r="53" spans="1:3">
      <c r="A53" s="39" t="s">
        <v>110</v>
      </c>
      <c r="B53" s="36"/>
      <c r="C53" s="37"/>
    </row>
    <row r="54" spans="1:3">
      <c r="A54" s="39" t="s">
        <v>111</v>
      </c>
      <c r="B54" s="36" t="s">
        <v>112</v>
      </c>
      <c r="C54" s="37"/>
    </row>
    <row r="55" spans="1:3">
      <c r="A55" s="40" t="s">
        <v>113</v>
      </c>
      <c r="B55" s="36"/>
      <c r="C55" s="37"/>
    </row>
    <row r="56" spans="1:3" ht="15.6">
      <c r="A56" s="41" t="s">
        <v>114</v>
      </c>
      <c r="B56" s="11"/>
      <c r="C56" s="7" t="s">
        <v>32</v>
      </c>
    </row>
    <row r="57" spans="1:3" ht="15.6">
      <c r="A57" s="41" t="s">
        <v>115</v>
      </c>
      <c r="B57" s="11"/>
      <c r="C57" s="42" t="s">
        <v>37</v>
      </c>
    </row>
    <row r="58" spans="1:3" ht="15.6">
      <c r="A58" s="41" t="s">
        <v>116</v>
      </c>
      <c r="B58" s="11"/>
      <c r="C58" s="42" t="s">
        <v>117</v>
      </c>
    </row>
    <row r="59" spans="1:3" ht="15.6">
      <c r="A59" s="41" t="s">
        <v>118</v>
      </c>
      <c r="B59" s="11"/>
      <c r="C59" s="42" t="s">
        <v>119</v>
      </c>
    </row>
    <row r="60" spans="1:3">
      <c r="A60" s="43" t="s">
        <v>120</v>
      </c>
      <c r="B60" s="44"/>
      <c r="C60" s="45">
        <v>9913155952</v>
      </c>
    </row>
  </sheetData>
  <mergeCells count="2">
    <mergeCell ref="A13:C13"/>
    <mergeCell ref="A41:C41"/>
  </mergeCells>
  <pageMargins left="0.75" right="0.75" top="1" bottom="1" header="0.5" footer="0.5"/>
  <pageSetup paperSize="9" scale="72" orientation="portrait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sheetPr>
    <pageSetUpPr fitToPage="1"/>
  </sheetPr>
  <dimension ref="A1:C51"/>
  <sheetViews>
    <sheetView zoomScale="85" zoomScaleNormal="85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410</v>
      </c>
    </row>
    <row r="11" spans="1:3">
      <c r="A11" s="49" t="s">
        <v>411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412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1436000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63271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61324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14360</v>
      </c>
    </row>
    <row r="23" spans="1:3" ht="15.6">
      <c r="A23" s="56"/>
      <c r="B23" s="54"/>
      <c r="C23" s="55"/>
    </row>
    <row r="24" spans="1:3" ht="15.6">
      <c r="A24" s="56" t="s">
        <v>413</v>
      </c>
      <c r="B24" s="54">
        <v>1</v>
      </c>
      <c r="C24" s="55">
        <v>4500</v>
      </c>
    </row>
    <row r="25" spans="1:3" ht="15.6">
      <c r="A25" s="56"/>
      <c r="B25" s="54"/>
      <c r="C25" s="55"/>
    </row>
    <row r="26" spans="1:3" ht="15.6">
      <c r="A26" s="56" t="s">
        <v>414</v>
      </c>
      <c r="B26" s="54"/>
      <c r="C26" s="55">
        <v>30000</v>
      </c>
    </row>
    <row r="27" spans="1:3" ht="15.6">
      <c r="A27" s="56"/>
      <c r="B27" s="54"/>
      <c r="C27" s="55"/>
    </row>
    <row r="28" spans="1:3" ht="15.6">
      <c r="A28" s="56" t="s">
        <v>133</v>
      </c>
      <c r="B28" s="54">
        <v>1</v>
      </c>
      <c r="C28" s="55">
        <v>27259</v>
      </c>
    </row>
    <row r="29" spans="1:3" ht="15.6">
      <c r="A29" s="56"/>
      <c r="B29" s="54"/>
      <c r="C29" s="55"/>
    </row>
    <row r="30" spans="1:3" ht="15.6">
      <c r="A30" s="82" t="s">
        <v>66</v>
      </c>
      <c r="B30" s="83">
        <v>1</v>
      </c>
      <c r="C30" s="84">
        <v>17053</v>
      </c>
    </row>
    <row r="31" spans="1:3" ht="15.6">
      <c r="A31" s="22" t="s">
        <v>127</v>
      </c>
      <c r="B31" s="20">
        <v>1</v>
      </c>
      <c r="C31" s="25">
        <f>SUM(C16:C30)</f>
        <v>1653767</v>
      </c>
    </row>
    <row r="32" spans="1:3">
      <c r="A32" s="384" t="s">
        <v>24</v>
      </c>
      <c r="B32" s="385"/>
      <c r="C32" s="386"/>
    </row>
    <row r="33" spans="1:3" ht="15.6">
      <c r="A33" s="87" t="s">
        <v>25</v>
      </c>
      <c r="B33" s="88"/>
      <c r="C33" s="86"/>
    </row>
    <row r="34" spans="1:3">
      <c r="A34" s="375" t="s">
        <v>87</v>
      </c>
      <c r="B34" s="376"/>
      <c r="C34" s="377"/>
    </row>
    <row r="35" spans="1:3">
      <c r="A35" s="378" t="s">
        <v>88</v>
      </c>
      <c r="B35" s="379"/>
      <c r="C35" s="380"/>
    </row>
    <row r="36" spans="1:3">
      <c r="A36" s="68" t="s">
        <v>134</v>
      </c>
      <c r="B36" s="69"/>
      <c r="C36" s="70"/>
    </row>
    <row r="37" spans="1:3">
      <c r="A37" s="378" t="s">
        <v>135</v>
      </c>
      <c r="B37" s="379"/>
      <c r="C37" s="380"/>
    </row>
    <row r="38" spans="1:3">
      <c r="A38" s="32" t="s">
        <v>26</v>
      </c>
      <c r="B38" s="33"/>
      <c r="C38" s="34"/>
    </row>
    <row r="39" spans="1:3">
      <c r="A39" s="31" t="s">
        <v>27</v>
      </c>
      <c r="B39" s="30"/>
      <c r="C39" s="8"/>
    </row>
    <row r="40" spans="1:3">
      <c r="A40" s="31" t="s">
        <v>28</v>
      </c>
      <c r="B40" s="30"/>
      <c r="C40" s="8"/>
    </row>
    <row r="41" spans="1:3">
      <c r="A41" s="58" t="s">
        <v>29</v>
      </c>
      <c r="B41" s="59"/>
      <c r="C41" s="60"/>
    </row>
    <row r="42" spans="1:3">
      <c r="A42" s="35" t="s">
        <v>30</v>
      </c>
      <c r="B42" s="36"/>
      <c r="C42" s="37"/>
    </row>
    <row r="43" spans="1:3" ht="15.6">
      <c r="A43" s="61" t="s">
        <v>31</v>
      </c>
      <c r="B43" s="62"/>
      <c r="C43" s="63" t="s">
        <v>32</v>
      </c>
    </row>
    <row r="44" spans="1:3">
      <c r="A44" s="31" t="s">
        <v>33</v>
      </c>
      <c r="B44" s="31"/>
      <c r="C44" s="42"/>
    </row>
    <row r="45" spans="1:3">
      <c r="A45" s="31" t="s">
        <v>34</v>
      </c>
      <c r="B45" s="31"/>
      <c r="C45" s="42"/>
    </row>
    <row r="46" spans="1:3">
      <c r="A46" s="31" t="s">
        <v>35</v>
      </c>
      <c r="B46" s="31"/>
      <c r="C46" s="42"/>
    </row>
    <row r="47" spans="1:3">
      <c r="A47" s="31" t="s">
        <v>36</v>
      </c>
      <c r="B47" s="31"/>
      <c r="C47" s="42" t="s">
        <v>37</v>
      </c>
    </row>
    <row r="48" spans="1:3">
      <c r="A48" s="31" t="s">
        <v>38</v>
      </c>
      <c r="B48" s="31"/>
      <c r="C48" s="42" t="s">
        <v>39</v>
      </c>
    </row>
    <row r="49" spans="1:3">
      <c r="A49" s="31" t="s">
        <v>40</v>
      </c>
      <c r="B49" s="31"/>
      <c r="C49" s="42" t="s">
        <v>415</v>
      </c>
    </row>
    <row r="50" spans="1:3">
      <c r="A50" s="31" t="s">
        <v>42</v>
      </c>
      <c r="B50" s="31"/>
      <c r="C50" s="42">
        <v>9601254780</v>
      </c>
    </row>
    <row r="51" spans="1:3">
      <c r="A51" s="64"/>
      <c r="B51" s="64"/>
      <c r="C51" s="45"/>
    </row>
  </sheetData>
  <mergeCells count="5">
    <mergeCell ref="A13:C13"/>
    <mergeCell ref="A32:C32"/>
    <mergeCell ref="A34:C34"/>
    <mergeCell ref="A35:C35"/>
    <mergeCell ref="A37:C37"/>
  </mergeCells>
  <pageMargins left="0.75" right="0.75" top="1" bottom="1" header="0.5" footer="0.5"/>
  <pageSetup paperSize="9" scale="85" orientation="portrait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sheetPr>
    <pageSetUpPr fitToPage="1"/>
  </sheetPr>
  <dimension ref="A1:C49"/>
  <sheetViews>
    <sheetView topLeftCell="A16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416</v>
      </c>
      <c r="B11" s="13"/>
      <c r="C11" s="14"/>
    </row>
    <row r="12" spans="1:3" ht="15.6">
      <c r="A12" s="15" t="s">
        <v>10</v>
      </c>
      <c r="B12" s="444" t="s">
        <v>417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27.6">
      <c r="A15" s="19" t="s">
        <v>418</v>
      </c>
      <c r="B15" s="20"/>
      <c r="C15" s="21"/>
    </row>
    <row r="16" spans="1:3" ht="15.6">
      <c r="A16" s="22" t="s">
        <v>100</v>
      </c>
      <c r="B16" s="23">
        <v>1</v>
      </c>
      <c r="C16" s="24">
        <v>4127000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41270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169870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166420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110078</v>
      </c>
    </row>
    <row r="25" spans="1:3" ht="15.6">
      <c r="A25" s="26"/>
      <c r="B25" s="20"/>
      <c r="C25" s="21"/>
    </row>
    <row r="26" spans="1:3" ht="15.6">
      <c r="A26" s="27" t="s">
        <v>127</v>
      </c>
      <c r="B26" s="20">
        <v>1</v>
      </c>
      <c r="C26" s="21">
        <f>SUM(C16:C25)</f>
        <v>4614638</v>
      </c>
    </row>
    <row r="27" spans="1:3">
      <c r="A27" s="292" t="s">
        <v>67</v>
      </c>
      <c r="B27" s="75"/>
      <c r="C27" s="76"/>
    </row>
    <row r="28" spans="1:3">
      <c r="A28" s="77" t="s">
        <v>68</v>
      </c>
      <c r="B28" s="30"/>
      <c r="C28" s="8"/>
    </row>
    <row r="29" spans="1:3" ht="36">
      <c r="A29" s="73" t="s">
        <v>69</v>
      </c>
      <c r="B29" s="11"/>
      <c r="C29" s="9"/>
    </row>
    <row r="30" spans="1:3">
      <c r="A30" s="441" t="s">
        <v>70</v>
      </c>
      <c r="B30" s="442"/>
      <c r="C30" s="443"/>
    </row>
    <row r="31" spans="1:3">
      <c r="A31" s="29" t="s">
        <v>71</v>
      </c>
      <c r="B31" s="30"/>
      <c r="C31" s="8"/>
    </row>
    <row r="32" spans="1:3">
      <c r="A32" s="29" t="s">
        <v>72</v>
      </c>
      <c r="B32" s="30"/>
      <c r="C32" s="8"/>
    </row>
    <row r="33" spans="1:3">
      <c r="A33" s="29" t="s">
        <v>73</v>
      </c>
      <c r="B33" s="30"/>
      <c r="C33" s="8"/>
    </row>
    <row r="34" spans="1:3">
      <c r="A34" s="31" t="s">
        <v>74</v>
      </c>
      <c r="B34" s="30"/>
      <c r="C34" s="8"/>
    </row>
    <row r="35" spans="1:3">
      <c r="A35" s="31" t="s">
        <v>75</v>
      </c>
      <c r="B35" s="30"/>
      <c r="C35" s="8"/>
    </row>
    <row r="36" spans="1:3">
      <c r="A36" s="31" t="s">
        <v>76</v>
      </c>
      <c r="B36" s="30"/>
      <c r="C36" s="8"/>
    </row>
    <row r="37" spans="1:3">
      <c r="A37" s="32" t="s">
        <v>26</v>
      </c>
      <c r="B37" s="33"/>
      <c r="C37" s="34"/>
    </row>
    <row r="38" spans="1:3">
      <c r="A38" s="31" t="s">
        <v>77</v>
      </c>
      <c r="B38" s="30"/>
      <c r="C38" s="8"/>
    </row>
    <row r="39" spans="1:3">
      <c r="A39" s="35" t="s">
        <v>30</v>
      </c>
      <c r="B39" s="36"/>
      <c r="C39" s="37"/>
    </row>
    <row r="40" spans="1:3">
      <c r="A40" s="32" t="s">
        <v>78</v>
      </c>
      <c r="B40" s="36"/>
      <c r="C40" s="37"/>
    </row>
    <row r="41" spans="1:3">
      <c r="A41" s="38" t="s">
        <v>109</v>
      </c>
      <c r="B41" s="36"/>
      <c r="C41" s="37"/>
    </row>
    <row r="42" spans="1:3">
      <c r="A42" s="39" t="s">
        <v>110</v>
      </c>
      <c r="B42" s="36"/>
      <c r="C42" s="37"/>
    </row>
    <row r="43" spans="1:3">
      <c r="A43" s="39" t="s">
        <v>111</v>
      </c>
      <c r="B43" s="36" t="s">
        <v>112</v>
      </c>
      <c r="C43" s="37"/>
    </row>
    <row r="44" spans="1:3">
      <c r="A44" s="40" t="s">
        <v>113</v>
      </c>
      <c r="B44" s="36"/>
      <c r="C44" s="37"/>
    </row>
    <row r="45" spans="1:3" ht="15.6">
      <c r="A45" s="41" t="s">
        <v>114</v>
      </c>
      <c r="B45" s="11"/>
      <c r="C45" s="7" t="s">
        <v>32</v>
      </c>
    </row>
    <row r="46" spans="1:3" ht="15.6">
      <c r="A46" s="41" t="s">
        <v>115</v>
      </c>
      <c r="B46" s="11"/>
      <c r="C46" s="42" t="s">
        <v>37</v>
      </c>
    </row>
    <row r="47" spans="1:3" ht="15.6">
      <c r="A47" s="41" t="s">
        <v>116</v>
      </c>
      <c r="B47" s="11"/>
      <c r="C47" s="42" t="s">
        <v>117</v>
      </c>
    </row>
    <row r="48" spans="1:3" ht="15.6">
      <c r="A48" s="41" t="s">
        <v>118</v>
      </c>
      <c r="B48" s="11"/>
      <c r="C48" s="42" t="s">
        <v>119</v>
      </c>
    </row>
    <row r="49" spans="1:3">
      <c r="A49" s="43" t="s">
        <v>120</v>
      </c>
      <c r="B49" s="44"/>
      <c r="C49" s="45">
        <v>8347002691</v>
      </c>
    </row>
  </sheetData>
  <mergeCells count="3">
    <mergeCell ref="B12:C12"/>
    <mergeCell ref="A13:C13"/>
    <mergeCell ref="A30:C30"/>
  </mergeCells>
  <pageMargins left="0.75" right="0.75" top="1" bottom="1" header="0.5" footer="0.5"/>
  <pageSetup paperSize="9" scale="76" orientation="portrait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sheetPr>
    <pageSetUpPr fitToPage="1"/>
  </sheetPr>
  <dimension ref="A1:C47"/>
  <sheetViews>
    <sheetView workbookViewId="0">
      <selection activeCell="A28" sqref="A27:C29"/>
    </sheetView>
  </sheetViews>
  <sheetFormatPr defaultColWidth="9.109375" defaultRowHeight="14.4"/>
  <cols>
    <col min="1" max="1" width="62.4414062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419</v>
      </c>
      <c r="B11" s="13"/>
      <c r="C11" s="14"/>
    </row>
    <row r="12" spans="1:3" ht="15.6">
      <c r="A12" s="15" t="s">
        <v>10</v>
      </c>
      <c r="B12" s="444" t="s">
        <v>420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421</v>
      </c>
      <c r="B15" s="20"/>
      <c r="C15" s="21"/>
    </row>
    <row r="16" spans="1:3" ht="15.6">
      <c r="A16" s="22" t="s">
        <v>100</v>
      </c>
      <c r="B16" s="23">
        <v>1</v>
      </c>
      <c r="C16" s="24">
        <v>3569000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35690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147550</v>
      </c>
    </row>
    <row r="21" spans="1:3" ht="15.6">
      <c r="A21" s="26"/>
      <c r="B21" s="20"/>
      <c r="C21" s="21"/>
    </row>
    <row r="22" spans="1:3" ht="15.6">
      <c r="A22" s="26" t="s">
        <v>125</v>
      </c>
      <c r="B22" s="20">
        <v>1</v>
      </c>
      <c r="C22" s="21">
        <v>148729</v>
      </c>
    </row>
    <row r="23" spans="1:3" ht="15.6">
      <c r="A23" s="26"/>
      <c r="B23" s="20"/>
      <c r="C23" s="21"/>
    </row>
    <row r="24" spans="1:3" ht="15.6">
      <c r="A24" s="27" t="s">
        <v>127</v>
      </c>
      <c r="B24" s="20">
        <v>1</v>
      </c>
      <c r="C24" s="21">
        <f>SUM(C16:C23)</f>
        <v>3900969</v>
      </c>
    </row>
    <row r="25" spans="1:3">
      <c r="A25" s="292" t="s">
        <v>67</v>
      </c>
      <c r="B25" s="75"/>
      <c r="C25" s="76"/>
    </row>
    <row r="26" spans="1:3">
      <c r="A26" s="77" t="s">
        <v>68</v>
      </c>
      <c r="B26" s="30"/>
      <c r="C26" s="8"/>
    </row>
    <row r="27" spans="1:3" ht="24">
      <c r="A27" s="73" t="s">
        <v>69</v>
      </c>
      <c r="B27" s="11"/>
      <c r="C27" s="9"/>
    </row>
    <row r="28" spans="1:3">
      <c r="A28" s="441" t="s">
        <v>70</v>
      </c>
      <c r="B28" s="442"/>
      <c r="C28" s="443"/>
    </row>
    <row r="29" spans="1:3">
      <c r="A29" s="29" t="s">
        <v>71</v>
      </c>
      <c r="B29" s="30"/>
      <c r="C29" s="8"/>
    </row>
    <row r="30" spans="1:3">
      <c r="A30" s="29" t="s">
        <v>72</v>
      </c>
      <c r="B30" s="30"/>
      <c r="C30" s="8"/>
    </row>
    <row r="31" spans="1:3">
      <c r="A31" s="29" t="s">
        <v>73</v>
      </c>
      <c r="B31" s="30"/>
      <c r="C31" s="8"/>
    </row>
    <row r="32" spans="1:3">
      <c r="A32" s="31" t="s">
        <v>74</v>
      </c>
      <c r="B32" s="30"/>
      <c r="C32" s="8"/>
    </row>
    <row r="33" spans="1:3">
      <c r="A33" s="31" t="s">
        <v>75</v>
      </c>
      <c r="B33" s="30"/>
      <c r="C33" s="8"/>
    </row>
    <row r="34" spans="1:3">
      <c r="A34" s="31" t="s">
        <v>76</v>
      </c>
      <c r="B34" s="30"/>
      <c r="C34" s="8"/>
    </row>
    <row r="35" spans="1:3">
      <c r="A35" s="32" t="s">
        <v>26</v>
      </c>
      <c r="B35" s="33"/>
      <c r="C35" s="34"/>
    </row>
    <row r="36" spans="1:3">
      <c r="A36" s="31" t="s">
        <v>77</v>
      </c>
      <c r="B36" s="30"/>
      <c r="C36" s="8"/>
    </row>
    <row r="37" spans="1:3">
      <c r="A37" s="35" t="s">
        <v>30</v>
      </c>
      <c r="B37" s="36"/>
      <c r="C37" s="37"/>
    </row>
    <row r="38" spans="1:3">
      <c r="A38" s="32" t="s">
        <v>78</v>
      </c>
      <c r="B38" s="36"/>
      <c r="C38" s="37"/>
    </row>
    <row r="39" spans="1:3">
      <c r="A39" s="38" t="s">
        <v>109</v>
      </c>
      <c r="B39" s="36"/>
      <c r="C39" s="37"/>
    </row>
    <row r="40" spans="1:3">
      <c r="A40" s="39" t="s">
        <v>110</v>
      </c>
      <c r="B40" s="36"/>
      <c r="C40" s="37"/>
    </row>
    <row r="41" spans="1:3">
      <c r="A41" s="39" t="s">
        <v>111</v>
      </c>
      <c r="B41" s="36" t="s">
        <v>112</v>
      </c>
      <c r="C41" s="37"/>
    </row>
    <row r="42" spans="1:3">
      <c r="A42" s="40" t="s">
        <v>113</v>
      </c>
      <c r="B42" s="36"/>
      <c r="C42" s="37"/>
    </row>
    <row r="43" spans="1:3" ht="15.6">
      <c r="A43" s="41" t="s">
        <v>114</v>
      </c>
      <c r="B43" s="11"/>
      <c r="C43" s="7" t="s">
        <v>32</v>
      </c>
    </row>
    <row r="44" spans="1:3" ht="15.6">
      <c r="A44" s="41" t="s">
        <v>115</v>
      </c>
      <c r="B44" s="11"/>
      <c r="C44" s="42" t="s">
        <v>37</v>
      </c>
    </row>
    <row r="45" spans="1:3" ht="15.6">
      <c r="A45" s="41" t="s">
        <v>116</v>
      </c>
      <c r="B45" s="11"/>
      <c r="C45" s="42" t="s">
        <v>117</v>
      </c>
    </row>
    <row r="46" spans="1:3" ht="15.6">
      <c r="A46" s="41" t="s">
        <v>118</v>
      </c>
      <c r="B46" s="11"/>
      <c r="C46" s="42" t="s">
        <v>145</v>
      </c>
    </row>
    <row r="47" spans="1:3">
      <c r="A47" s="43" t="s">
        <v>120</v>
      </c>
      <c r="B47" s="44"/>
      <c r="C47" s="45">
        <v>9601254780</v>
      </c>
    </row>
  </sheetData>
  <mergeCells count="3">
    <mergeCell ref="B12:C12"/>
    <mergeCell ref="A13:C13"/>
    <mergeCell ref="A28:C28"/>
  </mergeCells>
  <pageMargins left="0.75" right="0.75" top="1" bottom="1" header="0.5" footer="0.5"/>
  <pageSetup paperSize="9" scale="73" orientation="portrait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sheetPr>
    <pageSetUpPr fitToPage="1"/>
  </sheetPr>
  <dimension ref="A1:C47"/>
  <sheetViews>
    <sheetView topLeftCell="A15" zoomScale="90" zoomScaleNormal="90" workbookViewId="0">
      <selection activeCell="A15" sqref="A1:C47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422</v>
      </c>
    </row>
    <row r="11" spans="1:3">
      <c r="A11" s="49" t="s">
        <v>423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424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4576000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196850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169483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45760</v>
      </c>
    </row>
    <row r="23" spans="1:3" ht="15.6">
      <c r="A23" s="56"/>
      <c r="B23" s="54"/>
      <c r="C23" s="55"/>
    </row>
    <row r="24" spans="1:3" ht="15" customHeight="1">
      <c r="A24" s="56" t="s">
        <v>20</v>
      </c>
      <c r="B24" s="54">
        <v>1</v>
      </c>
      <c r="C24" s="55">
        <v>128025</v>
      </c>
    </row>
    <row r="25" spans="1:3" ht="15" customHeight="1">
      <c r="A25" s="56"/>
      <c r="B25" s="54"/>
      <c r="C25" s="55"/>
    </row>
    <row r="26" spans="1:3" ht="15" customHeight="1">
      <c r="A26" s="85" t="s">
        <v>66</v>
      </c>
      <c r="B26" s="255">
        <v>1</v>
      </c>
      <c r="C26" s="86">
        <v>51420</v>
      </c>
    </row>
    <row r="27" spans="1:3" ht="15.6">
      <c r="A27" s="22" t="s">
        <v>127</v>
      </c>
      <c r="B27" s="20">
        <v>1</v>
      </c>
      <c r="C27" s="25">
        <f>SUM(C16:C26)</f>
        <v>5167538</v>
      </c>
    </row>
    <row r="28" spans="1:3">
      <c r="A28" s="384" t="s">
        <v>24</v>
      </c>
      <c r="B28" s="385"/>
      <c r="C28" s="386"/>
    </row>
    <row r="29" spans="1:3">
      <c r="A29" s="375" t="s">
        <v>220</v>
      </c>
      <c r="B29" s="376"/>
      <c r="C29" s="377"/>
    </row>
    <row r="30" spans="1:3">
      <c r="A30" s="65" t="s">
        <v>221</v>
      </c>
      <c r="B30" s="66"/>
      <c r="C30" s="67"/>
    </row>
    <row r="31" spans="1:3">
      <c r="A31" s="375" t="s">
        <v>87</v>
      </c>
      <c r="B31" s="376"/>
      <c r="C31" s="377"/>
    </row>
    <row r="32" spans="1:3">
      <c r="A32" s="378" t="s">
        <v>88</v>
      </c>
      <c r="B32" s="379"/>
      <c r="C32" s="380"/>
    </row>
    <row r="33" spans="1:3">
      <c r="A33" s="378" t="s">
        <v>222</v>
      </c>
      <c r="B33" s="379"/>
      <c r="C33" s="380"/>
    </row>
    <row r="34" spans="1:3">
      <c r="A34" s="32" t="s">
        <v>26</v>
      </c>
      <c r="B34" s="33"/>
      <c r="C34" s="34"/>
    </row>
    <row r="35" spans="1:3">
      <c r="A35" s="31" t="s">
        <v>27</v>
      </c>
      <c r="B35" s="30"/>
      <c r="C35" s="8"/>
    </row>
    <row r="36" spans="1:3">
      <c r="A36" s="31" t="s">
        <v>28</v>
      </c>
      <c r="B36" s="30"/>
      <c r="C36" s="8"/>
    </row>
    <row r="37" spans="1:3">
      <c r="A37" s="58" t="s">
        <v>29</v>
      </c>
      <c r="B37" s="59"/>
      <c r="C37" s="60"/>
    </row>
    <row r="38" spans="1:3">
      <c r="A38" s="35" t="s">
        <v>30</v>
      </c>
      <c r="B38" s="36"/>
      <c r="C38" s="37"/>
    </row>
    <row r="39" spans="1:3" ht="15.6">
      <c r="A39" s="61" t="s">
        <v>31</v>
      </c>
      <c r="B39" s="62"/>
      <c r="C39" s="63" t="s">
        <v>32</v>
      </c>
    </row>
    <row r="40" spans="1:3">
      <c r="A40" s="31" t="s">
        <v>33</v>
      </c>
      <c r="B40" s="31"/>
      <c r="C40" s="42"/>
    </row>
    <row r="41" spans="1:3">
      <c r="A41" s="31" t="s">
        <v>34</v>
      </c>
      <c r="B41" s="31"/>
      <c r="C41" s="42"/>
    </row>
    <row r="42" spans="1:3">
      <c r="A42" s="31" t="s">
        <v>35</v>
      </c>
      <c r="B42" s="31"/>
      <c r="C42" s="42"/>
    </row>
    <row r="43" spans="1:3">
      <c r="A43" s="31" t="s">
        <v>36</v>
      </c>
      <c r="B43" s="31"/>
      <c r="C43" s="42" t="s">
        <v>37</v>
      </c>
    </row>
    <row r="44" spans="1:3">
      <c r="A44" s="31" t="s">
        <v>38</v>
      </c>
      <c r="B44" s="31"/>
      <c r="C44" s="42" t="s">
        <v>39</v>
      </c>
    </row>
    <row r="45" spans="1:3">
      <c r="A45" s="31" t="s">
        <v>40</v>
      </c>
      <c r="B45" s="31"/>
      <c r="C45" s="42" t="s">
        <v>119</v>
      </c>
    </row>
    <row r="46" spans="1:3">
      <c r="A46" s="31" t="s">
        <v>42</v>
      </c>
      <c r="B46" s="31"/>
      <c r="C46" s="42">
        <v>9913155952</v>
      </c>
    </row>
    <row r="47" spans="1:3">
      <c r="A47" s="64"/>
      <c r="B47" s="64"/>
      <c r="C47" s="45"/>
    </row>
  </sheetData>
  <mergeCells count="6">
    <mergeCell ref="A33:C33"/>
    <mergeCell ref="A13:C13"/>
    <mergeCell ref="A28:C28"/>
    <mergeCell ref="A29:C29"/>
    <mergeCell ref="A31:C31"/>
    <mergeCell ref="A32:C32"/>
  </mergeCells>
  <pageMargins left="0.75" right="0.75" top="1" bottom="1" header="0.5" footer="0.5"/>
  <pageSetup paperSize="9" scale="86" orientation="portrait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sheetPr>
    <pageSetUpPr fitToPage="1"/>
  </sheetPr>
  <dimension ref="A1:C46"/>
  <sheetViews>
    <sheetView topLeftCell="A3"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425</v>
      </c>
    </row>
    <row r="11" spans="1:3">
      <c r="A11" s="49" t="s">
        <v>426</v>
      </c>
      <c r="B11" s="5"/>
      <c r="C11" s="8"/>
    </row>
    <row r="12" spans="1:3">
      <c r="A12" s="49" t="s">
        <v>216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427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86043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99500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82" t="s">
        <v>66</v>
      </c>
      <c r="B24" s="83">
        <v>1</v>
      </c>
      <c r="C24" s="84">
        <v>29061</v>
      </c>
    </row>
    <row r="25" spans="1:3" ht="15.6">
      <c r="A25" s="85"/>
      <c r="B25" s="83"/>
      <c r="C25" s="86"/>
    </row>
    <row r="26" spans="1:3" ht="15.6">
      <c r="A26" s="22" t="s">
        <v>127</v>
      </c>
      <c r="B26" s="20">
        <v>1</v>
      </c>
      <c r="C26" s="25">
        <f>SUM(C16:C24)</f>
        <v>2238644</v>
      </c>
    </row>
    <row r="27" spans="1:3">
      <c r="A27" s="384" t="s">
        <v>24</v>
      </c>
      <c r="B27" s="385"/>
      <c r="C27" s="386"/>
    </row>
    <row r="28" spans="1:3">
      <c r="A28" s="375" t="s">
        <v>220</v>
      </c>
      <c r="B28" s="376"/>
      <c r="C28" s="377"/>
    </row>
    <row r="29" spans="1:3">
      <c r="A29" s="65" t="s">
        <v>221</v>
      </c>
      <c r="B29" s="66"/>
      <c r="C29" s="67"/>
    </row>
    <row r="30" spans="1:3">
      <c r="A30" s="375" t="s">
        <v>87</v>
      </c>
      <c r="B30" s="376"/>
      <c r="C30" s="377"/>
    </row>
    <row r="31" spans="1:3">
      <c r="A31" s="378" t="s">
        <v>88</v>
      </c>
      <c r="B31" s="379"/>
      <c r="C31" s="380"/>
    </row>
    <row r="32" spans="1:3">
      <c r="A32" s="378" t="s">
        <v>222</v>
      </c>
      <c r="B32" s="379"/>
      <c r="C32" s="380"/>
    </row>
    <row r="33" spans="1:3">
      <c r="A33" s="32" t="s">
        <v>26</v>
      </c>
      <c r="B33" s="33"/>
      <c r="C33" s="34"/>
    </row>
    <row r="34" spans="1:3">
      <c r="A34" s="31" t="s">
        <v>27</v>
      </c>
      <c r="B34" s="30"/>
      <c r="C34" s="8"/>
    </row>
    <row r="35" spans="1:3">
      <c r="A35" s="31" t="s">
        <v>28</v>
      </c>
      <c r="B35" s="30"/>
      <c r="C35" s="8"/>
    </row>
    <row r="36" spans="1:3">
      <c r="A36" s="58" t="s">
        <v>29</v>
      </c>
      <c r="B36" s="59"/>
      <c r="C36" s="60"/>
    </row>
    <row r="37" spans="1:3">
      <c r="A37" s="35" t="s">
        <v>30</v>
      </c>
      <c r="B37" s="36"/>
      <c r="C37" s="37"/>
    </row>
    <row r="38" spans="1:3" ht="15.6">
      <c r="A38" s="61" t="s">
        <v>31</v>
      </c>
      <c r="B38" s="62"/>
      <c r="C38" s="63" t="s">
        <v>32</v>
      </c>
    </row>
    <row r="39" spans="1:3">
      <c r="A39" s="31" t="s">
        <v>33</v>
      </c>
      <c r="B39" s="31"/>
      <c r="C39" s="42"/>
    </row>
    <row r="40" spans="1:3">
      <c r="A40" s="31" t="s">
        <v>34</v>
      </c>
      <c r="B40" s="31"/>
      <c r="C40" s="42"/>
    </row>
    <row r="41" spans="1:3">
      <c r="A41" s="31" t="s">
        <v>35</v>
      </c>
      <c r="B41" s="31"/>
      <c r="C41" s="42"/>
    </row>
    <row r="42" spans="1:3">
      <c r="A42" s="31" t="s">
        <v>36</v>
      </c>
      <c r="B42" s="31"/>
      <c r="C42" s="42" t="s">
        <v>37</v>
      </c>
    </row>
    <row r="43" spans="1:3">
      <c r="A43" s="31" t="s">
        <v>38</v>
      </c>
      <c r="B43" s="31"/>
      <c r="C43" s="42" t="s">
        <v>39</v>
      </c>
    </row>
    <row r="44" spans="1:3">
      <c r="A44" s="31" t="s">
        <v>40</v>
      </c>
      <c r="B44" s="31"/>
      <c r="C44" s="42" t="s">
        <v>119</v>
      </c>
    </row>
    <row r="45" spans="1:3">
      <c r="A45" s="31" t="s">
        <v>42</v>
      </c>
      <c r="B45" s="31"/>
      <c r="C45" s="42">
        <v>9913155952</v>
      </c>
    </row>
    <row r="46" spans="1:3">
      <c r="A46" s="64"/>
      <c r="B46" s="64"/>
      <c r="C46" s="45"/>
    </row>
  </sheetData>
  <mergeCells count="6">
    <mergeCell ref="A32:C32"/>
    <mergeCell ref="A13:C13"/>
    <mergeCell ref="A27:C27"/>
    <mergeCell ref="A28:C28"/>
    <mergeCell ref="A30:C30"/>
    <mergeCell ref="A31:C31"/>
  </mergeCells>
  <pageMargins left="0.75" right="0.75" top="1" bottom="1" header="0.5" footer="0.5"/>
  <pageSetup paperSize="9" scale="86" orientation="portrait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sheetPr>
    <pageSetUpPr fitToPage="1"/>
  </sheetPr>
  <dimension ref="A1:C48"/>
  <sheetViews>
    <sheetView workbookViewId="0">
      <selection activeCell="A15" sqref="A15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425</v>
      </c>
    </row>
    <row r="11" spans="1:3">
      <c r="A11" s="49" t="s">
        <v>428</v>
      </c>
      <c r="B11" s="5"/>
      <c r="C11" s="8"/>
    </row>
    <row r="12" spans="1:3">
      <c r="A12" s="49" t="s">
        <v>429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430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4576000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197000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167845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45760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0</v>
      </c>
    </row>
    <row r="25" spans="1:3" ht="15.6">
      <c r="A25" s="56"/>
      <c r="B25" s="54"/>
      <c r="C25" s="55"/>
    </row>
    <row r="26" spans="1:3" ht="15.6">
      <c r="A26" s="85" t="s">
        <v>66</v>
      </c>
      <c r="B26" s="255">
        <v>1</v>
      </c>
      <c r="C26" s="86">
        <v>51420</v>
      </c>
    </row>
    <row r="27" spans="1:3" ht="15.6">
      <c r="A27" s="22" t="s">
        <v>127</v>
      </c>
      <c r="B27" s="20">
        <v>1</v>
      </c>
      <c r="C27" s="25">
        <f>SUM(C16:C26)</f>
        <v>5038025</v>
      </c>
    </row>
    <row r="28" spans="1:3">
      <c r="A28" s="384" t="s">
        <v>24</v>
      </c>
      <c r="B28" s="385"/>
      <c r="C28" s="386"/>
    </row>
    <row r="29" spans="1:3">
      <c r="A29" s="375" t="s">
        <v>220</v>
      </c>
      <c r="B29" s="376"/>
      <c r="C29" s="377"/>
    </row>
    <row r="30" spans="1:3">
      <c r="A30" s="65" t="s">
        <v>221</v>
      </c>
      <c r="B30" s="66"/>
      <c r="C30" s="67"/>
    </row>
    <row r="31" spans="1:3">
      <c r="A31" s="375" t="s">
        <v>87</v>
      </c>
      <c r="B31" s="376"/>
      <c r="C31" s="377"/>
    </row>
    <row r="32" spans="1:3">
      <c r="A32" s="65" t="s">
        <v>431</v>
      </c>
      <c r="B32" s="66"/>
      <c r="C32" s="67"/>
    </row>
    <row r="33" spans="1:3">
      <c r="A33" s="378" t="s">
        <v>88</v>
      </c>
      <c r="B33" s="379"/>
      <c r="C33" s="380"/>
    </row>
    <row r="34" spans="1:3">
      <c r="A34" s="378" t="s">
        <v>222</v>
      </c>
      <c r="B34" s="379"/>
      <c r="C34" s="380"/>
    </row>
    <row r="35" spans="1:3">
      <c r="A35" s="32" t="s">
        <v>26</v>
      </c>
      <c r="B35" s="33"/>
      <c r="C35" s="34"/>
    </row>
    <row r="36" spans="1:3">
      <c r="A36" s="31" t="s">
        <v>27</v>
      </c>
      <c r="B36" s="30"/>
      <c r="C36" s="8"/>
    </row>
    <row r="37" spans="1:3">
      <c r="A37" s="31" t="s">
        <v>28</v>
      </c>
      <c r="B37" s="30"/>
      <c r="C37" s="8"/>
    </row>
    <row r="38" spans="1:3">
      <c r="A38" s="58" t="s">
        <v>29</v>
      </c>
      <c r="B38" s="59"/>
      <c r="C38" s="60"/>
    </row>
    <row r="39" spans="1:3">
      <c r="A39" s="35" t="s">
        <v>30</v>
      </c>
      <c r="B39" s="36"/>
      <c r="C39" s="37"/>
    </row>
    <row r="40" spans="1:3" ht="15.6">
      <c r="A40" s="61" t="s">
        <v>31</v>
      </c>
      <c r="B40" s="62"/>
      <c r="C40" s="63" t="s">
        <v>32</v>
      </c>
    </row>
    <row r="41" spans="1:3">
      <c r="A41" s="31" t="s">
        <v>33</v>
      </c>
      <c r="B41" s="31"/>
      <c r="C41" s="42"/>
    </row>
    <row r="42" spans="1:3">
      <c r="A42" s="31" t="s">
        <v>34</v>
      </c>
      <c r="B42" s="31"/>
      <c r="C42" s="42"/>
    </row>
    <row r="43" spans="1:3">
      <c r="A43" s="31" t="s">
        <v>35</v>
      </c>
      <c r="B43" s="31"/>
      <c r="C43" s="42"/>
    </row>
    <row r="44" spans="1:3">
      <c r="A44" s="31" t="s">
        <v>36</v>
      </c>
      <c r="B44" s="31"/>
      <c r="C44" s="42" t="s">
        <v>37</v>
      </c>
    </row>
    <row r="45" spans="1:3">
      <c r="A45" s="31" t="s">
        <v>38</v>
      </c>
      <c r="B45" s="31"/>
      <c r="C45" s="42" t="s">
        <v>39</v>
      </c>
    </row>
    <row r="46" spans="1:3">
      <c r="A46" s="31" t="s">
        <v>40</v>
      </c>
      <c r="B46" s="31"/>
      <c r="C46" s="42" t="s">
        <v>119</v>
      </c>
    </row>
    <row r="47" spans="1:3">
      <c r="A47" s="31" t="s">
        <v>42</v>
      </c>
      <c r="B47" s="31"/>
      <c r="C47" s="42">
        <v>9913155952</v>
      </c>
    </row>
    <row r="48" spans="1:3">
      <c r="A48" s="64"/>
      <c r="B48" s="64"/>
      <c r="C48" s="45"/>
    </row>
  </sheetData>
  <mergeCells count="6">
    <mergeCell ref="A34:C34"/>
    <mergeCell ref="A13:C13"/>
    <mergeCell ref="A28:C28"/>
    <mergeCell ref="A29:C29"/>
    <mergeCell ref="A31:C31"/>
    <mergeCell ref="A33:C33"/>
  </mergeCells>
  <pageMargins left="0.75" right="0.75" top="1" bottom="1" header="0.5" footer="0.5"/>
  <pageSetup paperSize="9" scale="86" orientation="portrait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sheetPr>
    <pageSetUpPr fitToPage="1"/>
  </sheetPr>
  <dimension ref="A1:C50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43.44140625" customWidth="1"/>
  </cols>
  <sheetData>
    <row r="1" spans="1:3" ht="21">
      <c r="A1" s="1"/>
      <c r="B1" s="2"/>
      <c r="C1" s="291" t="s">
        <v>1</v>
      </c>
    </row>
    <row r="2" spans="1:3" ht="15.6">
      <c r="A2" s="4"/>
      <c r="B2" s="5"/>
      <c r="C2" s="7" t="s">
        <v>2</v>
      </c>
    </row>
    <row r="3" spans="1:3" ht="15.6">
      <c r="A3" s="4"/>
      <c r="B3" s="5"/>
      <c r="C3" s="7" t="s">
        <v>3</v>
      </c>
    </row>
    <row r="4" spans="1:3" ht="15.6">
      <c r="A4" s="4"/>
      <c r="B4" s="5"/>
      <c r="C4" s="7" t="s">
        <v>43</v>
      </c>
    </row>
    <row r="5" spans="1:3" ht="15.6">
      <c r="A5" s="4"/>
      <c r="B5" s="5"/>
      <c r="C5" s="7" t="s">
        <v>5</v>
      </c>
    </row>
    <row r="6" spans="1:3" ht="15.6">
      <c r="A6" s="4"/>
      <c r="B6" s="5"/>
      <c r="C6" s="7" t="s">
        <v>6</v>
      </c>
    </row>
    <row r="7" spans="1:3">
      <c r="A7" s="4"/>
      <c r="B7" s="5"/>
      <c r="C7" s="8"/>
    </row>
    <row r="8" spans="1:3" ht="15.6">
      <c r="A8" s="4"/>
      <c r="B8" s="5"/>
      <c r="C8" s="9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432</v>
      </c>
    </row>
    <row r="11" spans="1:3">
      <c r="A11" s="49" t="s">
        <v>433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15.6">
      <c r="A14" s="50" t="s">
        <v>12</v>
      </c>
      <c r="B14" s="17" t="s">
        <v>13</v>
      </c>
      <c r="C14" s="18" t="s">
        <v>14</v>
      </c>
    </row>
    <row r="15" spans="1:3" ht="41.4">
      <c r="A15" s="51" t="s">
        <v>434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2949500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127605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167710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29495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72216</v>
      </c>
    </row>
    <row r="25" spans="1:3" ht="15.6">
      <c r="A25" s="56"/>
      <c r="B25" s="54"/>
      <c r="C25" s="55"/>
    </row>
    <row r="26" spans="1:3" ht="15.6">
      <c r="A26" s="56" t="s">
        <v>66</v>
      </c>
      <c r="B26" s="54">
        <v>1</v>
      </c>
      <c r="C26" s="55">
        <v>44060</v>
      </c>
    </row>
    <row r="27" spans="1:3" ht="15.6">
      <c r="A27" s="56"/>
      <c r="B27" s="54"/>
      <c r="C27" s="55"/>
    </row>
    <row r="28" spans="1:3" ht="15.6">
      <c r="A28" s="56" t="s">
        <v>435</v>
      </c>
      <c r="B28" s="54">
        <v>1</v>
      </c>
      <c r="C28" s="55">
        <v>12000</v>
      </c>
    </row>
    <row r="29" spans="1:3" ht="15.6">
      <c r="A29" s="22" t="s">
        <v>127</v>
      </c>
      <c r="B29" s="20">
        <v>1</v>
      </c>
      <c r="C29" s="25">
        <f>SUM(C16:C28)</f>
        <v>3402586</v>
      </c>
    </row>
    <row r="30" spans="1:3">
      <c r="A30" s="384" t="s">
        <v>24</v>
      </c>
      <c r="B30" s="385"/>
      <c r="C30" s="386"/>
    </row>
    <row r="31" spans="1:3" ht="15.6">
      <c r="A31" s="87" t="s">
        <v>25</v>
      </c>
      <c r="B31" s="88"/>
      <c r="C31" s="86"/>
    </row>
    <row r="32" spans="1:3">
      <c r="A32" s="375" t="s">
        <v>87</v>
      </c>
      <c r="B32" s="376"/>
      <c r="C32" s="377"/>
    </row>
    <row r="33" spans="1:3">
      <c r="A33" s="378" t="s">
        <v>88</v>
      </c>
      <c r="B33" s="379"/>
      <c r="C33" s="380"/>
    </row>
    <row r="34" spans="1:3">
      <c r="A34" s="378" t="s">
        <v>436</v>
      </c>
      <c r="B34" s="379"/>
      <c r="C34" s="380"/>
    </row>
    <row r="35" spans="1:3">
      <c r="A35" s="68" t="s">
        <v>134</v>
      </c>
      <c r="B35" s="69"/>
      <c r="C35" s="70"/>
    </row>
    <row r="36" spans="1:3">
      <c r="A36" s="378" t="s">
        <v>135</v>
      </c>
      <c r="B36" s="379"/>
      <c r="C36" s="380"/>
    </row>
    <row r="37" spans="1:3">
      <c r="A37" s="32" t="s">
        <v>26</v>
      </c>
      <c r="B37" s="33"/>
      <c r="C37" s="34"/>
    </row>
    <row r="38" spans="1:3">
      <c r="A38" s="31" t="s">
        <v>27</v>
      </c>
      <c r="B38" s="30"/>
      <c r="C38" s="8"/>
    </row>
    <row r="39" spans="1:3">
      <c r="A39" s="31" t="s">
        <v>28</v>
      </c>
      <c r="B39" s="30"/>
      <c r="C39" s="8"/>
    </row>
    <row r="40" spans="1:3">
      <c r="A40" s="58" t="s">
        <v>29</v>
      </c>
      <c r="B40" s="59"/>
      <c r="C40" s="60"/>
    </row>
    <row r="41" spans="1:3">
      <c r="A41" s="35" t="s">
        <v>30</v>
      </c>
      <c r="B41" s="36"/>
      <c r="C41" s="37"/>
    </row>
    <row r="42" spans="1:3" ht="15.6">
      <c r="A42" s="61" t="s">
        <v>31</v>
      </c>
      <c r="B42" s="62"/>
      <c r="C42" s="63" t="s">
        <v>32</v>
      </c>
    </row>
    <row r="43" spans="1:3">
      <c r="A43" s="31" t="s">
        <v>33</v>
      </c>
      <c r="B43" s="31"/>
      <c r="C43" s="42"/>
    </row>
    <row r="44" spans="1:3">
      <c r="A44" s="31" t="s">
        <v>34</v>
      </c>
      <c r="B44" s="31"/>
      <c r="C44" s="42"/>
    </row>
    <row r="45" spans="1:3">
      <c r="A45" s="31" t="s">
        <v>35</v>
      </c>
      <c r="B45" s="31"/>
      <c r="C45" s="42"/>
    </row>
    <row r="46" spans="1:3">
      <c r="A46" s="31" t="s">
        <v>36</v>
      </c>
      <c r="B46" s="31"/>
      <c r="C46" s="42" t="s">
        <v>37</v>
      </c>
    </row>
    <row r="47" spans="1:3">
      <c r="A47" s="31" t="s">
        <v>38</v>
      </c>
      <c r="B47" s="31"/>
      <c r="C47" s="42" t="s">
        <v>39</v>
      </c>
    </row>
    <row r="48" spans="1:3">
      <c r="A48" s="31" t="s">
        <v>40</v>
      </c>
      <c r="B48" s="31"/>
      <c r="C48" s="42" t="s">
        <v>437</v>
      </c>
    </row>
    <row r="49" spans="1:3">
      <c r="A49" s="31" t="s">
        <v>42</v>
      </c>
      <c r="B49" s="31"/>
      <c r="C49" s="42">
        <v>9106899047</v>
      </c>
    </row>
    <row r="50" spans="1:3">
      <c r="A50" s="64"/>
      <c r="B50" s="64"/>
      <c r="C50" s="45"/>
    </row>
  </sheetData>
  <mergeCells count="6">
    <mergeCell ref="A36:C36"/>
    <mergeCell ref="A13:C13"/>
    <mergeCell ref="A30:C30"/>
    <mergeCell ref="A32:C32"/>
    <mergeCell ref="A33:C33"/>
    <mergeCell ref="A34:C34"/>
  </mergeCells>
  <pageMargins left="0.75" right="0.75" top="1" bottom="1" header="0.5" footer="0.5"/>
  <pageSetup paperSize="9" scale="73" orientation="portrait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2:H299"/>
  <sheetViews>
    <sheetView topLeftCell="B3" zoomScale="130" zoomScaleNormal="130" workbookViewId="0">
      <selection activeCell="C28" sqref="A27:D29"/>
    </sheetView>
  </sheetViews>
  <sheetFormatPr defaultColWidth="9.109375" defaultRowHeight="14.4"/>
  <cols>
    <col min="1" max="1" width="9.109375" hidden="1" customWidth="1"/>
    <col min="2" max="2" width="60" customWidth="1"/>
    <col min="3" max="3" width="16.88671875" customWidth="1"/>
    <col min="4" max="4" width="41.6640625" customWidth="1"/>
  </cols>
  <sheetData>
    <row r="2" spans="2:4">
      <c r="B2" s="1"/>
      <c r="C2" s="2"/>
      <c r="D2" s="3"/>
    </row>
    <row r="3" spans="2:4" ht="21">
      <c r="B3" s="46"/>
      <c r="C3" s="5"/>
      <c r="D3" s="6" t="s">
        <v>1</v>
      </c>
    </row>
    <row r="4" spans="2:4" ht="15.6">
      <c r="B4" s="4"/>
      <c r="C4" s="5"/>
      <c r="D4" s="7" t="s">
        <v>2</v>
      </c>
    </row>
    <row r="5" spans="2:4" ht="15.6">
      <c r="B5" s="4"/>
      <c r="C5" s="5"/>
      <c r="D5" s="7" t="s">
        <v>3</v>
      </c>
    </row>
    <row r="6" spans="2:4" ht="15.6">
      <c r="B6" s="46"/>
      <c r="C6" s="5"/>
      <c r="D6" s="7" t="s">
        <v>43</v>
      </c>
    </row>
    <row r="7" spans="2:4" ht="15.6">
      <c r="B7" s="4"/>
      <c r="C7" s="5"/>
      <c r="D7" s="7" t="s">
        <v>5</v>
      </c>
    </row>
    <row r="8" spans="2:4" ht="15.6">
      <c r="B8" s="4"/>
      <c r="C8" s="5"/>
      <c r="D8" s="7" t="s">
        <v>6</v>
      </c>
    </row>
    <row r="9" spans="2:4">
      <c r="B9" s="4"/>
      <c r="C9" s="5"/>
      <c r="D9" s="8"/>
    </row>
    <row r="10" spans="2:4" ht="15.6">
      <c r="B10" s="4"/>
      <c r="C10" s="5"/>
      <c r="D10" s="9"/>
    </row>
    <row r="11" spans="2:4">
      <c r="B11" s="47" t="s">
        <v>7</v>
      </c>
      <c r="C11" s="5"/>
      <c r="D11" s="48" t="s">
        <v>438</v>
      </c>
    </row>
    <row r="12" spans="2:4">
      <c r="B12" s="49" t="s">
        <v>439</v>
      </c>
      <c r="C12" s="5"/>
      <c r="D12" s="8"/>
    </row>
    <row r="13" spans="2:4">
      <c r="B13" s="49" t="s">
        <v>440</v>
      </c>
      <c r="C13" s="44"/>
      <c r="D13" s="14"/>
    </row>
    <row r="14" spans="2:4" ht="22.8">
      <c r="B14" s="360" t="s">
        <v>11</v>
      </c>
      <c r="C14" s="361"/>
      <c r="D14" s="362"/>
    </row>
    <row r="15" spans="2:4" ht="15.6">
      <c r="B15" s="50" t="s">
        <v>12</v>
      </c>
      <c r="C15" s="17" t="s">
        <v>13</v>
      </c>
      <c r="D15" s="18" t="s">
        <v>14</v>
      </c>
    </row>
    <row r="16" spans="2:4" ht="27.6">
      <c r="B16" s="51" t="s">
        <v>441</v>
      </c>
      <c r="C16" s="20">
        <v>1</v>
      </c>
      <c r="D16" s="21"/>
    </row>
    <row r="17" spans="2:4" ht="15.6">
      <c r="B17" s="52" t="s">
        <v>132</v>
      </c>
      <c r="C17" s="23">
        <v>1</v>
      </c>
      <c r="D17" s="25">
        <v>2004000</v>
      </c>
    </row>
    <row r="18" spans="2:4" ht="15.6">
      <c r="B18" s="53"/>
      <c r="C18" s="54"/>
      <c r="D18" s="55"/>
    </row>
    <row r="19" spans="2:4" ht="15.6">
      <c r="B19" s="56" t="s">
        <v>17</v>
      </c>
      <c r="C19" s="54">
        <v>1</v>
      </c>
      <c r="D19" s="55">
        <v>86243</v>
      </c>
    </row>
    <row r="20" spans="2:4" ht="15.6">
      <c r="B20" s="56"/>
      <c r="C20" s="54"/>
      <c r="D20" s="55"/>
    </row>
    <row r="21" spans="2:4" ht="15.6">
      <c r="B21" s="56" t="s">
        <v>85</v>
      </c>
      <c r="C21" s="54">
        <v>1</v>
      </c>
      <c r="D21" s="55">
        <v>99850</v>
      </c>
    </row>
    <row r="22" spans="2:4" ht="15.6">
      <c r="B22" s="56"/>
      <c r="C22" s="54"/>
      <c r="D22" s="55"/>
    </row>
    <row r="23" spans="2:4" ht="15.6">
      <c r="B23" s="56" t="s">
        <v>19</v>
      </c>
      <c r="C23" s="54">
        <v>1</v>
      </c>
      <c r="D23" s="55">
        <v>20040</v>
      </c>
    </row>
    <row r="24" spans="2:4" ht="15.6">
      <c r="B24" s="56"/>
      <c r="C24" s="54"/>
      <c r="D24" s="55"/>
    </row>
    <row r="25" spans="2:4" ht="15.6">
      <c r="B25" s="22" t="s">
        <v>127</v>
      </c>
      <c r="C25" s="20">
        <v>1</v>
      </c>
      <c r="D25" s="25">
        <f>SUM(D17:D24)</f>
        <v>2210133</v>
      </c>
    </row>
    <row r="26" spans="2:4">
      <c r="B26" s="384" t="s">
        <v>24</v>
      </c>
      <c r="C26" s="385"/>
      <c r="D26" s="386"/>
    </row>
    <row r="27" spans="2:4">
      <c r="B27" s="375" t="s">
        <v>220</v>
      </c>
      <c r="C27" s="376"/>
      <c r="D27" s="377"/>
    </row>
    <row r="28" spans="2:4">
      <c r="B28" s="65" t="s">
        <v>221</v>
      </c>
      <c r="C28" s="66"/>
      <c r="D28" s="67"/>
    </row>
    <row r="29" spans="2:4">
      <c r="B29" s="375" t="s">
        <v>87</v>
      </c>
      <c r="C29" s="376"/>
      <c r="D29" s="377"/>
    </row>
    <row r="30" spans="2:4">
      <c r="B30" s="378" t="s">
        <v>88</v>
      </c>
      <c r="C30" s="379"/>
      <c r="D30" s="380"/>
    </row>
    <row r="31" spans="2:4">
      <c r="B31" s="378" t="s">
        <v>222</v>
      </c>
      <c r="C31" s="379"/>
      <c r="D31" s="380"/>
    </row>
    <row r="32" spans="2:4">
      <c r="B32" s="32" t="s">
        <v>26</v>
      </c>
      <c r="C32" s="33"/>
      <c r="D32" s="34"/>
    </row>
    <row r="33" spans="2:8">
      <c r="B33" s="31" t="s">
        <v>27</v>
      </c>
      <c r="C33" s="30"/>
      <c r="D33" s="8"/>
    </row>
    <row r="34" spans="2:8">
      <c r="B34" s="31" t="s">
        <v>28</v>
      </c>
      <c r="C34" s="30"/>
      <c r="D34" s="8"/>
    </row>
    <row r="35" spans="2:8">
      <c r="B35" s="58" t="s">
        <v>29</v>
      </c>
      <c r="C35" s="59"/>
      <c r="D35" s="60"/>
    </row>
    <row r="36" spans="2:8">
      <c r="B36" s="35" t="s">
        <v>30</v>
      </c>
      <c r="C36" s="36"/>
      <c r="D36" s="37"/>
    </row>
    <row r="37" spans="2:8" ht="15.6">
      <c r="B37" s="61" t="s">
        <v>31</v>
      </c>
      <c r="C37" s="62"/>
      <c r="D37" s="63" t="s">
        <v>32</v>
      </c>
    </row>
    <row r="38" spans="2:8">
      <c r="B38" s="31" t="s">
        <v>33</v>
      </c>
      <c r="C38" s="31"/>
      <c r="D38" s="42"/>
    </row>
    <row r="39" spans="2:8">
      <c r="B39" s="31" t="s">
        <v>34</v>
      </c>
      <c r="C39" s="31"/>
      <c r="D39" s="42"/>
    </row>
    <row r="40" spans="2:8">
      <c r="B40" s="31" t="s">
        <v>35</v>
      </c>
      <c r="C40" s="31"/>
      <c r="D40" s="42"/>
      <c r="H40" t="s">
        <v>0</v>
      </c>
    </row>
    <row r="41" spans="2:8">
      <c r="B41" s="31" t="s">
        <v>36</v>
      </c>
      <c r="C41" s="31"/>
      <c r="D41" s="42" t="s">
        <v>37</v>
      </c>
    </row>
    <row r="42" spans="2:8">
      <c r="B42" s="31" t="s">
        <v>38</v>
      </c>
      <c r="C42" s="31"/>
      <c r="D42" s="42" t="s">
        <v>39</v>
      </c>
    </row>
    <row r="43" spans="2:8">
      <c r="B43" s="31" t="s">
        <v>40</v>
      </c>
      <c r="C43" s="31"/>
      <c r="D43" s="42" t="s">
        <v>442</v>
      </c>
    </row>
    <row r="44" spans="2:8">
      <c r="B44" s="31" t="s">
        <v>42</v>
      </c>
      <c r="C44" s="31"/>
      <c r="D44" s="42">
        <v>9601254780</v>
      </c>
    </row>
    <row r="45" spans="2:8">
      <c r="B45" s="64"/>
      <c r="C45" s="64"/>
      <c r="D45" s="45"/>
    </row>
    <row r="295" spans="7:7">
      <c r="G295">
        <v>0</v>
      </c>
    </row>
    <row r="297" spans="7:7">
      <c r="G297">
        <v>0</v>
      </c>
    </row>
    <row r="299" spans="7:7">
      <c r="G299" t="s">
        <v>0</v>
      </c>
    </row>
  </sheetData>
  <mergeCells count="6">
    <mergeCell ref="B31:D31"/>
    <mergeCell ref="B14:D14"/>
    <mergeCell ref="B26:D26"/>
    <mergeCell ref="B27:D27"/>
    <mergeCell ref="B29:D29"/>
    <mergeCell ref="B30:D30"/>
  </mergeCells>
  <pageMargins left="0.43263888888888902" right="0.35416666666666702" top="1.0625" bottom="1" header="0.5" footer="0.5"/>
  <pageSetup paperSize="9" scale="75" orientation="portrait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C47"/>
  <sheetViews>
    <sheetView topLeftCell="A10"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43.44140625" customWidth="1"/>
  </cols>
  <sheetData>
    <row r="1" spans="1:3" ht="15.6">
      <c r="A1" s="4"/>
      <c r="B1" s="5"/>
      <c r="C1" s="7" t="s">
        <v>2</v>
      </c>
    </row>
    <row r="2" spans="1:3" ht="15.6">
      <c r="A2" s="4"/>
      <c r="B2" s="5"/>
      <c r="C2" s="7" t="s">
        <v>3</v>
      </c>
    </row>
    <row r="3" spans="1:3" ht="15.6">
      <c r="A3" s="4"/>
      <c r="B3" s="5"/>
      <c r="C3" s="7" t="s">
        <v>43</v>
      </c>
    </row>
    <row r="4" spans="1:3" ht="15.6">
      <c r="A4" s="4"/>
      <c r="B4" s="5"/>
      <c r="C4" s="7" t="s">
        <v>5</v>
      </c>
    </row>
    <row r="5" spans="1:3" ht="15.6">
      <c r="A5" s="4"/>
      <c r="B5" s="5"/>
      <c r="C5" s="7" t="s">
        <v>6</v>
      </c>
    </row>
    <row r="6" spans="1:3">
      <c r="A6" s="4"/>
      <c r="B6" s="5"/>
      <c r="C6" s="8"/>
    </row>
    <row r="7" spans="1:3" ht="15.6">
      <c r="A7" s="4"/>
      <c r="B7" s="5"/>
      <c r="C7" s="9"/>
    </row>
    <row r="8" spans="1:3">
      <c r="A8" s="47" t="s">
        <v>7</v>
      </c>
      <c r="B8" s="5"/>
      <c r="C8" s="48" t="s">
        <v>443</v>
      </c>
    </row>
    <row r="9" spans="1:3">
      <c r="A9" s="49" t="s">
        <v>444</v>
      </c>
      <c r="B9" s="5"/>
      <c r="C9" s="8"/>
    </row>
    <row r="10" spans="1:3">
      <c r="A10" s="49" t="s">
        <v>445</v>
      </c>
      <c r="B10" s="5"/>
      <c r="C10" s="8"/>
    </row>
    <row r="11" spans="1:3" ht="22.8">
      <c r="A11" s="360" t="s">
        <v>11</v>
      </c>
      <c r="B11" s="361"/>
      <c r="C11" s="362"/>
    </row>
    <row r="12" spans="1:3" ht="15.6">
      <c r="A12" s="50" t="s">
        <v>12</v>
      </c>
      <c r="B12" s="17" t="s">
        <v>13</v>
      </c>
      <c r="C12" s="18" t="s">
        <v>14</v>
      </c>
    </row>
    <row r="13" spans="1:3" ht="27.6">
      <c r="A13" s="51" t="s">
        <v>446</v>
      </c>
      <c r="B13" s="20">
        <v>1</v>
      </c>
      <c r="C13" s="21"/>
    </row>
    <row r="14" spans="1:3" ht="15.6">
      <c r="A14" s="52" t="s">
        <v>132</v>
      </c>
      <c r="B14" s="23">
        <v>1</v>
      </c>
      <c r="C14" s="25">
        <v>2013500</v>
      </c>
    </row>
    <row r="15" spans="1:3" ht="15.6">
      <c r="A15" s="53"/>
      <c r="B15" s="54"/>
      <c r="C15" s="55"/>
    </row>
    <row r="16" spans="1:3" ht="15.6">
      <c r="A16" s="56" t="s">
        <v>17</v>
      </c>
      <c r="B16" s="54">
        <v>1</v>
      </c>
      <c r="C16" s="55">
        <v>86628</v>
      </c>
    </row>
    <row r="17" spans="1:3" ht="15.6">
      <c r="A17" s="56"/>
      <c r="B17" s="54"/>
      <c r="C17" s="55"/>
    </row>
    <row r="18" spans="1:3" ht="15.6">
      <c r="A18" s="56" t="s">
        <v>85</v>
      </c>
      <c r="B18" s="54">
        <v>1</v>
      </c>
      <c r="C18" s="55">
        <v>100151</v>
      </c>
    </row>
    <row r="19" spans="1:3" ht="15.6">
      <c r="A19" s="56"/>
      <c r="B19" s="54"/>
      <c r="C19" s="55"/>
    </row>
    <row r="20" spans="1:3" ht="15.6">
      <c r="A20" s="56" t="s">
        <v>19</v>
      </c>
      <c r="B20" s="54">
        <v>1</v>
      </c>
      <c r="C20" s="55">
        <v>20135</v>
      </c>
    </row>
    <row r="21" spans="1:3" ht="15.6">
      <c r="A21" s="56"/>
      <c r="B21" s="54"/>
      <c r="C21" s="55"/>
    </row>
    <row r="22" spans="1:3" ht="15.6">
      <c r="A22" s="56" t="s">
        <v>20</v>
      </c>
      <c r="B22" s="54">
        <v>1</v>
      </c>
      <c r="C22" s="55">
        <v>0</v>
      </c>
    </row>
    <row r="23" spans="1:3" ht="15.6">
      <c r="A23" s="56"/>
      <c r="B23" s="54"/>
      <c r="C23" s="55"/>
    </row>
    <row r="24" spans="1:3" ht="15.6">
      <c r="A24" s="56" t="s">
        <v>144</v>
      </c>
      <c r="B24" s="54">
        <v>1</v>
      </c>
      <c r="C24" s="55">
        <v>12400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29061</v>
      </c>
    </row>
    <row r="27" spans="1:3" ht="15.6">
      <c r="A27" s="22" t="s">
        <v>127</v>
      </c>
      <c r="B27" s="20">
        <v>1</v>
      </c>
      <c r="C27" s="25">
        <f>SUM(C14:C26)</f>
        <v>2261875</v>
      </c>
    </row>
    <row r="28" spans="1:3">
      <c r="A28" s="384" t="s">
        <v>24</v>
      </c>
      <c r="B28" s="385"/>
      <c r="C28" s="386"/>
    </row>
    <row r="29" spans="1:3">
      <c r="A29" s="375" t="s">
        <v>220</v>
      </c>
      <c r="B29" s="376"/>
      <c r="C29" s="377"/>
    </row>
    <row r="30" spans="1:3">
      <c r="A30" s="65" t="s">
        <v>221</v>
      </c>
      <c r="B30" s="66"/>
      <c r="C30" s="67"/>
    </row>
    <row r="31" spans="1:3">
      <c r="A31" s="375" t="s">
        <v>87</v>
      </c>
      <c r="B31" s="376"/>
      <c r="C31" s="377"/>
    </row>
    <row r="32" spans="1:3">
      <c r="A32" s="378" t="s">
        <v>88</v>
      </c>
      <c r="B32" s="379"/>
      <c r="C32" s="380"/>
    </row>
    <row r="33" spans="1:3">
      <c r="A33" s="378" t="s">
        <v>222</v>
      </c>
      <c r="B33" s="379"/>
      <c r="C33" s="380"/>
    </row>
    <row r="34" spans="1:3">
      <c r="A34" s="32" t="s">
        <v>26</v>
      </c>
      <c r="B34" s="33"/>
      <c r="C34" s="34"/>
    </row>
    <row r="35" spans="1:3">
      <c r="A35" s="31" t="s">
        <v>27</v>
      </c>
      <c r="B35" s="30"/>
      <c r="C35" s="8"/>
    </row>
    <row r="36" spans="1:3">
      <c r="A36" s="31" t="s">
        <v>28</v>
      </c>
      <c r="B36" s="30"/>
      <c r="C36" s="8"/>
    </row>
    <row r="37" spans="1:3">
      <c r="A37" s="58" t="s">
        <v>29</v>
      </c>
      <c r="B37" s="59"/>
      <c r="C37" s="60"/>
    </row>
    <row r="38" spans="1:3">
      <c r="A38" s="35" t="s">
        <v>30</v>
      </c>
      <c r="B38" s="36"/>
      <c r="C38" s="37"/>
    </row>
    <row r="39" spans="1:3" ht="15.6">
      <c r="A39" s="61" t="s">
        <v>31</v>
      </c>
      <c r="B39" s="62"/>
      <c r="C39" s="63" t="s">
        <v>32</v>
      </c>
    </row>
    <row r="40" spans="1:3">
      <c r="A40" s="31" t="s">
        <v>33</v>
      </c>
      <c r="B40" s="31"/>
      <c r="C40" s="42"/>
    </row>
    <row r="41" spans="1:3">
      <c r="A41" s="31" t="s">
        <v>34</v>
      </c>
      <c r="B41" s="31"/>
      <c r="C41" s="42"/>
    </row>
    <row r="42" spans="1:3">
      <c r="A42" s="31" t="s">
        <v>35</v>
      </c>
      <c r="B42" s="31"/>
      <c r="C42" s="42"/>
    </row>
    <row r="43" spans="1:3">
      <c r="A43" s="31" t="s">
        <v>36</v>
      </c>
      <c r="B43" s="31"/>
      <c r="C43" s="42" t="s">
        <v>37</v>
      </c>
    </row>
    <row r="44" spans="1:3">
      <c r="A44" s="31" t="s">
        <v>38</v>
      </c>
      <c r="B44" s="31"/>
      <c r="C44" s="42" t="s">
        <v>39</v>
      </c>
    </row>
    <row r="45" spans="1:3">
      <c r="A45" s="31" t="s">
        <v>40</v>
      </c>
      <c r="B45" s="31"/>
      <c r="C45" s="42" t="s">
        <v>119</v>
      </c>
    </row>
    <row r="46" spans="1:3">
      <c r="A46" s="31" t="s">
        <v>42</v>
      </c>
      <c r="B46" s="31"/>
      <c r="C46" s="42">
        <v>9913155952</v>
      </c>
    </row>
    <row r="47" spans="1:3">
      <c r="A47" s="64"/>
      <c r="B47" s="64"/>
      <c r="C47" s="45"/>
    </row>
  </sheetData>
  <mergeCells count="6">
    <mergeCell ref="A33:C33"/>
    <mergeCell ref="A11:C11"/>
    <mergeCell ref="A28:C28"/>
    <mergeCell ref="A29:C29"/>
    <mergeCell ref="A31:C31"/>
    <mergeCell ref="A32:C32"/>
  </mergeCells>
  <pageMargins left="0.75" right="0.75" top="1" bottom="1" header="0.5" footer="0.5"/>
  <pageSetup paperSize="9" orientation="portrait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:C49"/>
  <sheetViews>
    <sheetView topLeftCell="A3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5.33203125" customWidth="1"/>
    <col min="3" max="3" width="43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432</v>
      </c>
    </row>
    <row r="11" spans="1:3">
      <c r="A11" s="49" t="s">
        <v>447</v>
      </c>
      <c r="B11" s="5"/>
      <c r="C11" s="8"/>
    </row>
    <row r="12" spans="1:3">
      <c r="A12" s="49" t="s">
        <v>448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290" t="s">
        <v>449</v>
      </c>
      <c r="B15" s="20">
        <v>1</v>
      </c>
      <c r="C15" s="141"/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86243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99850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56" t="s">
        <v>20</v>
      </c>
      <c r="B24" s="54">
        <v>1</v>
      </c>
      <c r="C24" s="55">
        <v>37261</v>
      </c>
    </row>
    <row r="25" spans="1:3" ht="15.6">
      <c r="A25" s="56"/>
      <c r="B25" s="54"/>
      <c r="C25" s="55"/>
    </row>
    <row r="26" spans="1:3" ht="15.6">
      <c r="A26" s="56" t="s">
        <v>144</v>
      </c>
      <c r="B26" s="54">
        <v>1</v>
      </c>
      <c r="C26" s="55">
        <v>12400</v>
      </c>
    </row>
    <row r="27" spans="1:3" ht="15.6">
      <c r="A27" s="56"/>
      <c r="B27" s="54"/>
      <c r="C27" s="55"/>
    </row>
    <row r="28" spans="1:3" ht="15.6">
      <c r="A28" s="82" t="s">
        <v>66</v>
      </c>
      <c r="B28" s="83">
        <v>1</v>
      </c>
      <c r="C28" s="84">
        <v>29061</v>
      </c>
    </row>
    <row r="29" spans="1:3" ht="15.6">
      <c r="A29" s="22" t="s">
        <v>127</v>
      </c>
      <c r="B29" s="20">
        <v>1</v>
      </c>
      <c r="C29" s="25">
        <f>SUM(C16:C28)</f>
        <v>2288855</v>
      </c>
    </row>
    <row r="30" spans="1:3">
      <c r="A30" s="384" t="s">
        <v>24</v>
      </c>
      <c r="B30" s="385"/>
      <c r="C30" s="386"/>
    </row>
    <row r="31" spans="1:3">
      <c r="A31" s="375" t="s">
        <v>220</v>
      </c>
      <c r="B31" s="376"/>
      <c r="C31" s="377"/>
    </row>
    <row r="32" spans="1:3">
      <c r="A32" s="65" t="s">
        <v>221</v>
      </c>
      <c r="B32" s="66"/>
      <c r="C32" s="67"/>
    </row>
    <row r="33" spans="1:3">
      <c r="A33" s="375" t="s">
        <v>87</v>
      </c>
      <c r="B33" s="376"/>
      <c r="C33" s="377"/>
    </row>
    <row r="34" spans="1:3">
      <c r="A34" s="378" t="s">
        <v>88</v>
      </c>
      <c r="B34" s="379"/>
      <c r="C34" s="380"/>
    </row>
    <row r="35" spans="1:3">
      <c r="A35" s="378" t="s">
        <v>222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6">
    <mergeCell ref="A35:C35"/>
    <mergeCell ref="A13:C13"/>
    <mergeCell ref="A30:C30"/>
    <mergeCell ref="A31:C31"/>
    <mergeCell ref="A33:C33"/>
    <mergeCell ref="A34:C34"/>
  </mergeCells>
  <pageMargins left="0.75" right="0.75" top="1" bottom="1" header="0.5" footer="0.5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C47"/>
  <sheetViews>
    <sheetView topLeftCell="A15" workbookViewId="0">
      <selection activeCell="A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128</v>
      </c>
    </row>
    <row r="11" spans="1:3">
      <c r="A11" s="49" t="s">
        <v>129</v>
      </c>
      <c r="B11" s="5"/>
      <c r="C11" s="8"/>
    </row>
    <row r="12" spans="1:3">
      <c r="A12" s="49" t="s">
        <v>130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131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2911500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248172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165638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29115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71285</v>
      </c>
    </row>
    <row r="25" spans="1:3" ht="15.6">
      <c r="A25" s="56"/>
      <c r="B25" s="54"/>
      <c r="C25" s="55"/>
    </row>
    <row r="26" spans="1:3" ht="15.6">
      <c r="A26" s="82" t="s">
        <v>66</v>
      </c>
      <c r="B26" s="83">
        <v>1</v>
      </c>
      <c r="C26" s="84">
        <v>42924</v>
      </c>
    </row>
    <row r="27" spans="1:3" ht="15.6">
      <c r="A27" s="22" t="s">
        <v>127</v>
      </c>
      <c r="B27" s="20">
        <v>1</v>
      </c>
      <c r="C27" s="25">
        <f>SUM(C16:C26)</f>
        <v>3468634</v>
      </c>
    </row>
    <row r="28" spans="1:3">
      <c r="A28" s="384" t="s">
        <v>24</v>
      </c>
      <c r="B28" s="385"/>
      <c r="C28" s="386"/>
    </row>
    <row r="29" spans="1:3" ht="15.6">
      <c r="A29" s="87" t="s">
        <v>25</v>
      </c>
      <c r="B29" s="88"/>
      <c r="C29" s="86"/>
    </row>
    <row r="30" spans="1:3">
      <c r="A30" s="375" t="s">
        <v>87</v>
      </c>
      <c r="B30" s="376"/>
      <c r="C30" s="377"/>
    </row>
    <row r="31" spans="1:3">
      <c r="A31" s="378" t="s">
        <v>88</v>
      </c>
      <c r="B31" s="379"/>
      <c r="C31" s="380"/>
    </row>
    <row r="32" spans="1:3">
      <c r="A32" s="68" t="s">
        <v>134</v>
      </c>
      <c r="B32" s="69"/>
      <c r="C32" s="70"/>
    </row>
    <row r="33" spans="1:3">
      <c r="A33" s="378" t="s">
        <v>135</v>
      </c>
      <c r="B33" s="379"/>
      <c r="C33" s="380"/>
    </row>
    <row r="34" spans="1:3">
      <c r="A34" s="32" t="s">
        <v>26</v>
      </c>
      <c r="B34" s="33"/>
      <c r="C34" s="34"/>
    </row>
    <row r="35" spans="1:3">
      <c r="A35" s="31" t="s">
        <v>27</v>
      </c>
      <c r="B35" s="30"/>
      <c r="C35" s="8"/>
    </row>
    <row r="36" spans="1:3">
      <c r="A36" s="31" t="s">
        <v>28</v>
      </c>
      <c r="B36" s="30"/>
      <c r="C36" s="8"/>
    </row>
    <row r="37" spans="1:3">
      <c r="A37" s="58" t="s">
        <v>29</v>
      </c>
      <c r="B37" s="59"/>
      <c r="C37" s="60"/>
    </row>
    <row r="38" spans="1:3">
      <c r="A38" s="35" t="s">
        <v>30</v>
      </c>
      <c r="B38" s="36"/>
      <c r="C38" s="37"/>
    </row>
    <row r="39" spans="1:3" ht="15.6">
      <c r="A39" s="61" t="s">
        <v>31</v>
      </c>
      <c r="B39" s="62"/>
      <c r="C39" s="63" t="s">
        <v>32</v>
      </c>
    </row>
    <row r="40" spans="1:3">
      <c r="A40" s="31" t="s">
        <v>33</v>
      </c>
      <c r="B40" s="31"/>
      <c r="C40" s="42"/>
    </row>
    <row r="41" spans="1:3">
      <c r="A41" s="31" t="s">
        <v>34</v>
      </c>
      <c r="B41" s="31"/>
      <c r="C41" s="42"/>
    </row>
    <row r="42" spans="1:3">
      <c r="A42" s="31" t="s">
        <v>35</v>
      </c>
      <c r="B42" s="31"/>
      <c r="C42" s="42"/>
    </row>
    <row r="43" spans="1:3">
      <c r="A43" s="31" t="s">
        <v>36</v>
      </c>
      <c r="B43" s="31"/>
      <c r="C43" s="42" t="s">
        <v>37</v>
      </c>
    </row>
    <row r="44" spans="1:3">
      <c r="A44" s="31" t="s">
        <v>38</v>
      </c>
      <c r="B44" s="31"/>
      <c r="C44" s="42" t="s">
        <v>39</v>
      </c>
    </row>
    <row r="45" spans="1:3">
      <c r="A45" s="31" t="s">
        <v>40</v>
      </c>
      <c r="B45" s="31"/>
      <c r="C45" s="42" t="s">
        <v>119</v>
      </c>
    </row>
    <row r="46" spans="1:3">
      <c r="A46" s="31" t="s">
        <v>42</v>
      </c>
      <c r="B46" s="31"/>
      <c r="C46" s="42">
        <v>9913155952</v>
      </c>
    </row>
    <row r="47" spans="1:3">
      <c r="A47" s="64"/>
      <c r="B47" s="64"/>
      <c r="C47" s="45"/>
    </row>
  </sheetData>
  <mergeCells count="5">
    <mergeCell ref="A13:C13"/>
    <mergeCell ref="A28:C28"/>
    <mergeCell ref="A30:C30"/>
    <mergeCell ref="A31:C31"/>
    <mergeCell ref="A33:C33"/>
  </mergeCells>
  <pageMargins left="0.75" right="0.75" top="1" bottom="1" header="0.5" footer="0.5"/>
  <pageSetup paperSize="9" scale="86" orientation="portrait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C49"/>
  <sheetViews>
    <sheetView topLeftCell="A14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450</v>
      </c>
    </row>
    <row r="11" spans="1:3">
      <c r="A11" s="49" t="s">
        <v>451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452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3004000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129892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170179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30040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73549</v>
      </c>
    </row>
    <row r="25" spans="1:3" ht="15.6">
      <c r="A25" s="56"/>
      <c r="B25" s="54"/>
      <c r="C25" s="55"/>
    </row>
    <row r="26" spans="1:3" ht="15.6">
      <c r="A26" s="56" t="s">
        <v>66</v>
      </c>
      <c r="B26" s="54">
        <v>1</v>
      </c>
      <c r="C26" s="55">
        <v>44060</v>
      </c>
    </row>
    <row r="27" spans="1:3" ht="15.6">
      <c r="A27" s="56"/>
      <c r="B27" s="54"/>
      <c r="C27" s="55"/>
    </row>
    <row r="28" spans="1:3" ht="15.6">
      <c r="A28" s="56" t="s">
        <v>258</v>
      </c>
      <c r="B28" s="54">
        <v>1</v>
      </c>
      <c r="C28" s="55">
        <v>12000</v>
      </c>
    </row>
    <row r="29" spans="1:3" ht="15.6">
      <c r="A29" s="22" t="s">
        <v>127</v>
      </c>
      <c r="B29" s="20">
        <v>1</v>
      </c>
      <c r="C29" s="25">
        <f>SUM(C16:C28)</f>
        <v>3463720</v>
      </c>
    </row>
    <row r="30" spans="1:3">
      <c r="A30" s="384" t="s">
        <v>24</v>
      </c>
      <c r="B30" s="385"/>
      <c r="C30" s="386"/>
    </row>
    <row r="31" spans="1:3" ht="15.6">
      <c r="A31" s="87" t="s">
        <v>25</v>
      </c>
      <c r="B31" s="88"/>
      <c r="C31" s="86"/>
    </row>
    <row r="32" spans="1:3">
      <c r="A32" s="375" t="s">
        <v>87</v>
      </c>
      <c r="B32" s="376"/>
      <c r="C32" s="377"/>
    </row>
    <row r="33" spans="1:3">
      <c r="A33" s="378" t="s">
        <v>88</v>
      </c>
      <c r="B33" s="379"/>
      <c r="C33" s="380"/>
    </row>
    <row r="34" spans="1:3">
      <c r="A34" s="68" t="s">
        <v>134</v>
      </c>
      <c r="B34" s="69"/>
      <c r="C34" s="70"/>
    </row>
    <row r="35" spans="1:3">
      <c r="A35" s="378" t="s">
        <v>135</v>
      </c>
      <c r="B35" s="379"/>
      <c r="C35" s="380"/>
    </row>
    <row r="36" spans="1:3">
      <c r="A36" s="32" t="s">
        <v>26</v>
      </c>
      <c r="B36" s="33"/>
      <c r="C36" s="34"/>
    </row>
    <row r="37" spans="1:3">
      <c r="A37" s="31" t="s">
        <v>27</v>
      </c>
      <c r="B37" s="30"/>
      <c r="C37" s="8"/>
    </row>
    <row r="38" spans="1:3">
      <c r="A38" s="31" t="s">
        <v>28</v>
      </c>
      <c r="B38" s="30"/>
      <c r="C38" s="8"/>
    </row>
    <row r="39" spans="1:3">
      <c r="A39" s="58" t="s">
        <v>29</v>
      </c>
      <c r="B39" s="59"/>
      <c r="C39" s="60"/>
    </row>
    <row r="40" spans="1:3">
      <c r="A40" s="35" t="s">
        <v>30</v>
      </c>
      <c r="B40" s="36"/>
      <c r="C40" s="37"/>
    </row>
    <row r="41" spans="1:3" ht="15.6">
      <c r="A41" s="61" t="s">
        <v>31</v>
      </c>
      <c r="B41" s="62"/>
      <c r="C41" s="63" t="s">
        <v>32</v>
      </c>
    </row>
    <row r="42" spans="1:3">
      <c r="A42" s="31" t="s">
        <v>33</v>
      </c>
      <c r="B42" s="31"/>
      <c r="C42" s="42"/>
    </row>
    <row r="43" spans="1:3">
      <c r="A43" s="31" t="s">
        <v>34</v>
      </c>
      <c r="B43" s="31"/>
      <c r="C43" s="42"/>
    </row>
    <row r="44" spans="1:3">
      <c r="A44" s="31" t="s">
        <v>35</v>
      </c>
      <c r="B44" s="31"/>
      <c r="C44" s="42"/>
    </row>
    <row r="45" spans="1:3">
      <c r="A45" s="31" t="s">
        <v>36</v>
      </c>
      <c r="B45" s="31"/>
      <c r="C45" s="42" t="s">
        <v>37</v>
      </c>
    </row>
    <row r="46" spans="1:3">
      <c r="A46" s="31" t="s">
        <v>38</v>
      </c>
      <c r="B46" s="31"/>
      <c r="C46" s="42" t="s">
        <v>39</v>
      </c>
    </row>
    <row r="47" spans="1:3">
      <c r="A47" s="31" t="s">
        <v>40</v>
      </c>
      <c r="B47" s="31"/>
      <c r="C47" s="42" t="s">
        <v>119</v>
      </c>
    </row>
    <row r="48" spans="1:3">
      <c r="A48" s="31" t="s">
        <v>42</v>
      </c>
      <c r="B48" s="31"/>
      <c r="C48" s="42">
        <v>9913155952</v>
      </c>
    </row>
    <row r="49" spans="1:3">
      <c r="A49" s="64"/>
      <c r="B49" s="64"/>
      <c r="C49" s="45"/>
    </row>
  </sheetData>
  <mergeCells count="5">
    <mergeCell ref="A13:C13"/>
    <mergeCell ref="A30:C30"/>
    <mergeCell ref="A32:C32"/>
    <mergeCell ref="A33:C33"/>
    <mergeCell ref="A35:C35"/>
  </mergeCells>
  <pageMargins left="0.75" right="0.75" top="1" bottom="1" header="0.5" footer="0.5"/>
  <pageSetup paperSize="9" orientation="portrait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:H26"/>
  <sheetViews>
    <sheetView topLeftCell="B1" workbookViewId="0">
      <selection activeCell="F12" sqref="F12"/>
    </sheetView>
  </sheetViews>
  <sheetFormatPr defaultColWidth="9.109375" defaultRowHeight="14.4"/>
  <cols>
    <col min="1" max="1" width="6.6640625" customWidth="1"/>
    <col min="2" max="2" width="11.77734375" customWidth="1"/>
    <col min="3" max="3" width="29.109375" customWidth="1"/>
    <col min="4" max="4" width="14.33203125" customWidth="1"/>
    <col min="5" max="5" width="22" customWidth="1"/>
    <col min="6" max="6" width="17.77734375" customWidth="1"/>
    <col min="7" max="7" width="19.109375" customWidth="1"/>
    <col min="8" max="8" width="35.109375" customWidth="1"/>
  </cols>
  <sheetData>
    <row r="1" spans="1:8" ht="25.8">
      <c r="A1" s="279" t="s">
        <v>453</v>
      </c>
      <c r="B1" s="280"/>
      <c r="C1" s="281"/>
      <c r="D1" s="282"/>
      <c r="E1" s="282"/>
      <c r="F1" s="282"/>
      <c r="G1" s="282"/>
      <c r="H1" s="283"/>
    </row>
    <row r="2" spans="1:8">
      <c r="A2" s="284">
        <v>19</v>
      </c>
      <c r="B2" s="285">
        <v>45078</v>
      </c>
      <c r="C2" s="286" t="s">
        <v>454</v>
      </c>
      <c r="D2" s="284">
        <v>8469012322</v>
      </c>
      <c r="E2" s="287" t="s">
        <v>119</v>
      </c>
      <c r="F2" s="284" t="s">
        <v>455</v>
      </c>
      <c r="G2" s="284" t="s">
        <v>456</v>
      </c>
      <c r="H2" s="284"/>
    </row>
    <row r="3" spans="1:8">
      <c r="A3" s="284">
        <v>49</v>
      </c>
      <c r="B3" s="285">
        <v>45079</v>
      </c>
      <c r="C3" s="286" t="s">
        <v>457</v>
      </c>
      <c r="D3" s="284">
        <v>9825016159</v>
      </c>
      <c r="E3" s="287" t="s">
        <v>119</v>
      </c>
      <c r="F3" s="284" t="s">
        <v>458</v>
      </c>
      <c r="G3" s="284" t="s">
        <v>456</v>
      </c>
      <c r="H3" s="284" t="s">
        <v>459</v>
      </c>
    </row>
    <row r="4" spans="1:8">
      <c r="A4" s="284">
        <v>57</v>
      </c>
      <c r="B4" s="285">
        <v>45080</v>
      </c>
      <c r="C4" s="286" t="s">
        <v>460</v>
      </c>
      <c r="D4" s="284">
        <v>9974051651</v>
      </c>
      <c r="E4" s="287" t="s">
        <v>119</v>
      </c>
      <c r="F4" s="284" t="s">
        <v>458</v>
      </c>
      <c r="G4" s="284" t="s">
        <v>456</v>
      </c>
      <c r="H4" s="284" t="s">
        <v>461</v>
      </c>
    </row>
    <row r="5" spans="1:8">
      <c r="A5" s="284">
        <v>93</v>
      </c>
      <c r="B5" s="285">
        <v>45080</v>
      </c>
      <c r="C5" s="286" t="s">
        <v>462</v>
      </c>
      <c r="D5" s="284">
        <v>9825717294</v>
      </c>
      <c r="E5" s="287" t="s">
        <v>119</v>
      </c>
      <c r="F5" s="284" t="s">
        <v>463</v>
      </c>
      <c r="G5" s="284" t="s">
        <v>456</v>
      </c>
      <c r="H5" s="284"/>
    </row>
    <row r="6" spans="1:8">
      <c r="A6" s="284">
        <v>105</v>
      </c>
      <c r="B6" s="285">
        <v>45080</v>
      </c>
      <c r="C6" s="286" t="s">
        <v>464</v>
      </c>
      <c r="D6" s="284">
        <v>9998867045</v>
      </c>
      <c r="E6" s="287" t="s">
        <v>119</v>
      </c>
      <c r="F6" s="284" t="s">
        <v>455</v>
      </c>
      <c r="G6" s="284" t="s">
        <v>456</v>
      </c>
      <c r="H6" s="284"/>
    </row>
    <row r="7" spans="1:8">
      <c r="A7" s="284">
        <v>123</v>
      </c>
      <c r="B7" s="285">
        <v>45082</v>
      </c>
      <c r="C7" s="286" t="s">
        <v>465</v>
      </c>
      <c r="D7" s="284">
        <v>9825450803</v>
      </c>
      <c r="E7" s="287" t="s">
        <v>119</v>
      </c>
      <c r="F7" s="284" t="s">
        <v>466</v>
      </c>
      <c r="G7" s="284" t="s">
        <v>456</v>
      </c>
      <c r="H7" s="284"/>
    </row>
    <row r="8" spans="1:8">
      <c r="A8" s="284">
        <v>154</v>
      </c>
      <c r="B8" s="285">
        <v>45083</v>
      </c>
      <c r="C8" s="286" t="s">
        <v>467</v>
      </c>
      <c r="D8" s="284">
        <v>9129588888</v>
      </c>
      <c r="E8" s="287" t="s">
        <v>119</v>
      </c>
      <c r="F8" s="284" t="s">
        <v>455</v>
      </c>
      <c r="G8" s="284" t="s">
        <v>456</v>
      </c>
      <c r="H8" s="284"/>
    </row>
    <row r="9" spans="1:8">
      <c r="A9" s="284">
        <v>159</v>
      </c>
      <c r="B9" s="285">
        <v>45083</v>
      </c>
      <c r="C9" s="286" t="s">
        <v>468</v>
      </c>
      <c r="D9" s="284">
        <v>9724294444</v>
      </c>
      <c r="E9" s="287" t="s">
        <v>119</v>
      </c>
      <c r="F9" s="284" t="s">
        <v>466</v>
      </c>
      <c r="G9" s="284" t="s">
        <v>456</v>
      </c>
      <c r="H9" s="284"/>
    </row>
    <row r="10" spans="1:8">
      <c r="A10" s="284">
        <v>187</v>
      </c>
      <c r="B10" s="285">
        <v>45084</v>
      </c>
      <c r="C10" s="286" t="s">
        <v>469</v>
      </c>
      <c r="D10" s="284">
        <v>9998887070</v>
      </c>
      <c r="E10" s="287" t="s">
        <v>119</v>
      </c>
      <c r="F10" s="284" t="s">
        <v>455</v>
      </c>
      <c r="G10" s="284" t="s">
        <v>456</v>
      </c>
      <c r="H10" s="284"/>
    </row>
    <row r="11" spans="1:8">
      <c r="A11" s="284">
        <v>222</v>
      </c>
      <c r="B11" s="285">
        <v>45085</v>
      </c>
      <c r="C11" s="288" t="s">
        <v>470</v>
      </c>
      <c r="D11" s="284">
        <v>8140127117</v>
      </c>
      <c r="E11" s="287" t="s">
        <v>119</v>
      </c>
      <c r="F11" s="284" t="s">
        <v>463</v>
      </c>
      <c r="G11" s="284" t="s">
        <v>456</v>
      </c>
      <c r="H11" s="284"/>
    </row>
    <row r="12" spans="1:8">
      <c r="A12" s="284">
        <v>227</v>
      </c>
      <c r="B12" s="285">
        <v>45085</v>
      </c>
      <c r="C12" s="288" t="s">
        <v>471</v>
      </c>
      <c r="D12" s="284">
        <v>9825016159</v>
      </c>
      <c r="E12" s="287" t="s">
        <v>119</v>
      </c>
      <c r="F12" s="284" t="s">
        <v>472</v>
      </c>
      <c r="G12" s="284" t="s">
        <v>456</v>
      </c>
      <c r="H12" s="284" t="s">
        <v>473</v>
      </c>
    </row>
    <row r="13" spans="1:8">
      <c r="A13" s="284">
        <v>287</v>
      </c>
      <c r="B13" s="285">
        <v>45087</v>
      </c>
      <c r="C13" s="288" t="s">
        <v>474</v>
      </c>
      <c r="D13" s="284">
        <v>9909955373</v>
      </c>
      <c r="E13" s="287" t="s">
        <v>119</v>
      </c>
      <c r="F13" s="284" t="s">
        <v>455</v>
      </c>
      <c r="G13" s="284" t="s">
        <v>456</v>
      </c>
      <c r="H13" s="284"/>
    </row>
    <row r="14" spans="1:8">
      <c r="A14" s="284">
        <v>312</v>
      </c>
      <c r="B14" s="285">
        <v>45087</v>
      </c>
      <c r="C14" s="288" t="s">
        <v>475</v>
      </c>
      <c r="D14" s="284">
        <v>9825051825</v>
      </c>
      <c r="E14" s="287" t="s">
        <v>119</v>
      </c>
      <c r="F14" s="284" t="s">
        <v>455</v>
      </c>
      <c r="G14" s="284" t="s">
        <v>456</v>
      </c>
      <c r="H14" s="284"/>
    </row>
    <row r="15" spans="1:8">
      <c r="A15" s="284">
        <v>346</v>
      </c>
      <c r="B15" s="285">
        <v>45087</v>
      </c>
      <c r="C15" s="288" t="s">
        <v>476</v>
      </c>
      <c r="D15" s="284">
        <v>9106601148</v>
      </c>
      <c r="E15" s="287" t="s">
        <v>119</v>
      </c>
      <c r="F15" s="284" t="s">
        <v>458</v>
      </c>
      <c r="G15" s="284" t="s">
        <v>456</v>
      </c>
      <c r="H15" s="284"/>
    </row>
    <row r="16" spans="1:8">
      <c r="A16" s="284">
        <v>365</v>
      </c>
      <c r="B16" s="285">
        <v>45089</v>
      </c>
      <c r="C16" s="288" t="s">
        <v>477</v>
      </c>
      <c r="D16" s="284">
        <v>9979396911</v>
      </c>
      <c r="E16" s="287" t="s">
        <v>119</v>
      </c>
      <c r="F16" s="284" t="s">
        <v>455</v>
      </c>
      <c r="G16" s="284" t="s">
        <v>456</v>
      </c>
      <c r="H16" s="284"/>
    </row>
    <row r="17" spans="1:8">
      <c r="A17" s="284">
        <v>396</v>
      </c>
      <c r="B17" s="285">
        <v>45090</v>
      </c>
      <c r="C17" s="286" t="s">
        <v>478</v>
      </c>
      <c r="D17" s="284">
        <v>8879567173</v>
      </c>
      <c r="E17" s="287" t="s">
        <v>119</v>
      </c>
      <c r="F17" s="284" t="s">
        <v>455</v>
      </c>
      <c r="G17" s="284" t="s">
        <v>456</v>
      </c>
      <c r="H17" s="284"/>
    </row>
    <row r="18" spans="1:8">
      <c r="A18" s="284">
        <v>448</v>
      </c>
      <c r="B18" s="285">
        <v>45091</v>
      </c>
      <c r="C18" s="286" t="s">
        <v>479</v>
      </c>
      <c r="D18" s="284">
        <v>9920450902</v>
      </c>
      <c r="E18" s="287" t="s">
        <v>119</v>
      </c>
      <c r="F18" s="284" t="s">
        <v>463</v>
      </c>
      <c r="G18" s="284" t="s">
        <v>456</v>
      </c>
      <c r="H18" s="284"/>
    </row>
    <row r="19" spans="1:8">
      <c r="A19" s="284">
        <v>473</v>
      </c>
      <c r="B19" s="285">
        <v>45091</v>
      </c>
      <c r="C19" s="286" t="s">
        <v>480</v>
      </c>
      <c r="D19" s="284">
        <v>9879585511</v>
      </c>
      <c r="E19" s="287" t="s">
        <v>119</v>
      </c>
      <c r="F19" s="284" t="s">
        <v>463</v>
      </c>
      <c r="G19" s="284" t="s">
        <v>456</v>
      </c>
      <c r="H19" s="284"/>
    </row>
    <row r="20" spans="1:8">
      <c r="A20" s="284">
        <v>483</v>
      </c>
      <c r="B20" s="285">
        <v>45092</v>
      </c>
      <c r="C20" s="286" t="s">
        <v>481</v>
      </c>
      <c r="D20" s="289">
        <v>9624242247</v>
      </c>
      <c r="E20" s="287" t="s">
        <v>119</v>
      </c>
      <c r="F20" s="284" t="s">
        <v>455</v>
      </c>
      <c r="G20" s="284" t="s">
        <v>456</v>
      </c>
      <c r="H20" s="284"/>
    </row>
    <row r="21" spans="1:8">
      <c r="A21" s="284">
        <v>512</v>
      </c>
      <c r="B21" s="285">
        <v>45093</v>
      </c>
      <c r="C21" s="286" t="s">
        <v>482</v>
      </c>
      <c r="D21" s="284">
        <v>9898583932</v>
      </c>
      <c r="E21" s="287" t="s">
        <v>119</v>
      </c>
      <c r="F21" s="284" t="s">
        <v>463</v>
      </c>
      <c r="G21" s="284" t="s">
        <v>456</v>
      </c>
      <c r="H21" s="284"/>
    </row>
    <row r="22" spans="1:8">
      <c r="A22" s="284">
        <v>530</v>
      </c>
      <c r="B22" s="285">
        <v>45093</v>
      </c>
      <c r="C22" s="286" t="s">
        <v>483</v>
      </c>
      <c r="D22" s="284">
        <v>9898929792</v>
      </c>
      <c r="E22" s="287" t="s">
        <v>119</v>
      </c>
      <c r="F22" s="284" t="s">
        <v>458</v>
      </c>
      <c r="G22" s="284" t="s">
        <v>456</v>
      </c>
      <c r="H22" s="284" t="s">
        <v>484</v>
      </c>
    </row>
    <row r="23" spans="1:8">
      <c r="A23" s="284">
        <v>532</v>
      </c>
      <c r="B23" s="285">
        <v>45094</v>
      </c>
      <c r="C23" s="286" t="s">
        <v>485</v>
      </c>
      <c r="D23" s="284">
        <v>9898430004</v>
      </c>
      <c r="E23" s="287" t="s">
        <v>119</v>
      </c>
      <c r="F23" s="284" t="s">
        <v>455</v>
      </c>
      <c r="G23" s="284" t="s">
        <v>456</v>
      </c>
      <c r="H23" s="284"/>
    </row>
    <row r="24" spans="1:8">
      <c r="A24" s="284">
        <v>551</v>
      </c>
      <c r="B24" s="285">
        <v>45094</v>
      </c>
      <c r="C24" s="286" t="s">
        <v>486</v>
      </c>
      <c r="D24" s="284">
        <v>9825090085</v>
      </c>
      <c r="E24" s="287" t="s">
        <v>119</v>
      </c>
      <c r="F24" s="284" t="s">
        <v>455</v>
      </c>
      <c r="G24" s="284" t="s">
        <v>456</v>
      </c>
      <c r="H24" s="284"/>
    </row>
    <row r="25" spans="1:8">
      <c r="A25" s="284">
        <v>605</v>
      </c>
      <c r="B25" s="285">
        <v>45096</v>
      </c>
      <c r="C25" s="286" t="s">
        <v>487</v>
      </c>
      <c r="D25" s="284">
        <v>9925722030</v>
      </c>
      <c r="E25" s="287" t="s">
        <v>119</v>
      </c>
      <c r="F25" s="284" t="s">
        <v>458</v>
      </c>
      <c r="G25" s="284" t="s">
        <v>456</v>
      </c>
      <c r="H25" s="284"/>
    </row>
    <row r="26" spans="1:8">
      <c r="A26" s="284">
        <v>637</v>
      </c>
      <c r="B26" s="285">
        <v>45097</v>
      </c>
      <c r="C26" s="286" t="s">
        <v>488</v>
      </c>
      <c r="D26" s="284">
        <v>9909604008</v>
      </c>
      <c r="E26" s="287" t="s">
        <v>119</v>
      </c>
      <c r="F26" s="284" t="s">
        <v>455</v>
      </c>
      <c r="G26" s="284" t="s">
        <v>456</v>
      </c>
      <c r="H26" s="284"/>
    </row>
  </sheetData>
  <pageMargins left="0.75" right="0.75" top="1" bottom="1" header="0.5" footer="0.5"/>
  <pageSetup paperSize="9" orientation="portrait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:C22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 ht="27.6">
      <c r="A1" s="51" t="s">
        <v>489</v>
      </c>
      <c r="B1" s="20">
        <v>1</v>
      </c>
      <c r="C1" s="21"/>
    </row>
    <row r="2" spans="1:3" ht="15.6">
      <c r="A2" s="52" t="s">
        <v>132</v>
      </c>
      <c r="B2" s="23">
        <v>1</v>
      </c>
      <c r="C2" s="25">
        <v>3742000</v>
      </c>
    </row>
    <row r="3" spans="1:3" ht="15.6">
      <c r="A3" s="53"/>
      <c r="B3" s="54"/>
      <c r="C3" s="55"/>
    </row>
    <row r="4" spans="1:3" ht="15.6">
      <c r="A4" s="56" t="s">
        <v>17</v>
      </c>
      <c r="B4" s="54">
        <v>1</v>
      </c>
      <c r="C4" s="55">
        <v>159000</v>
      </c>
    </row>
    <row r="5" spans="1:3" ht="15.6">
      <c r="A5" s="56"/>
      <c r="B5" s="54"/>
      <c r="C5" s="55"/>
    </row>
    <row r="6" spans="1:3" ht="15.6">
      <c r="A6" s="56" t="s">
        <v>490</v>
      </c>
      <c r="B6" s="54">
        <v>1</v>
      </c>
      <c r="C6" s="55">
        <v>106000</v>
      </c>
    </row>
    <row r="7" spans="1:3" ht="15.6">
      <c r="A7" s="56"/>
      <c r="B7" s="54"/>
      <c r="C7" s="55"/>
    </row>
    <row r="8" spans="1:3" ht="15.6">
      <c r="A8" s="56" t="s">
        <v>19</v>
      </c>
      <c r="B8" s="54">
        <v>1</v>
      </c>
      <c r="C8" s="55">
        <v>37420</v>
      </c>
    </row>
    <row r="9" spans="1:3" ht="15.6">
      <c r="A9" s="229"/>
      <c r="B9" s="230"/>
      <c r="C9" s="231"/>
    </row>
    <row r="10" spans="1:3" ht="15.6">
      <c r="A10" s="267" t="s">
        <v>127</v>
      </c>
      <c r="B10" s="268">
        <v>1</v>
      </c>
      <c r="C10" s="269">
        <f>SUM(C2:C9)</f>
        <v>4044420</v>
      </c>
    </row>
    <row r="11" spans="1:3">
      <c r="A11" s="46"/>
      <c r="C11" s="275"/>
    </row>
    <row r="12" spans="1:3">
      <c r="A12" s="384" t="s">
        <v>24</v>
      </c>
      <c r="B12" s="385"/>
      <c r="C12" s="386"/>
    </row>
    <row r="13" spans="1:3" ht="15.6">
      <c r="A13" s="87" t="s">
        <v>25</v>
      </c>
      <c r="B13" s="88"/>
      <c r="C13" s="86"/>
    </row>
    <row r="14" spans="1:3">
      <c r="A14" s="375" t="s">
        <v>87</v>
      </c>
      <c r="B14" s="376"/>
      <c r="C14" s="377"/>
    </row>
    <row r="15" spans="1:3">
      <c r="A15" s="378" t="s">
        <v>88</v>
      </c>
      <c r="B15" s="379"/>
      <c r="C15" s="380"/>
    </row>
    <row r="16" spans="1:3">
      <c r="A16" s="68" t="s">
        <v>134</v>
      </c>
      <c r="B16" s="69"/>
      <c r="C16" s="70"/>
    </row>
    <row r="17" spans="1:3">
      <c r="A17" s="378" t="s">
        <v>135</v>
      </c>
      <c r="B17" s="379"/>
      <c r="C17" s="380"/>
    </row>
    <row r="18" spans="1:3">
      <c r="A18" s="32" t="s">
        <v>26</v>
      </c>
      <c r="B18" s="33"/>
      <c r="C18" s="34"/>
    </row>
    <row r="19" spans="1:3">
      <c r="A19" s="31" t="s">
        <v>27</v>
      </c>
      <c r="B19" s="30"/>
      <c r="C19" s="8"/>
    </row>
    <row r="20" spans="1:3">
      <c r="A20" s="31" t="s">
        <v>28</v>
      </c>
      <c r="B20" s="30"/>
      <c r="C20" s="8"/>
    </row>
    <row r="21" spans="1:3">
      <c r="A21" s="58" t="s">
        <v>29</v>
      </c>
      <c r="B21" s="59"/>
      <c r="C21" s="60"/>
    </row>
    <row r="22" spans="1:3">
      <c r="A22" s="276" t="s">
        <v>30</v>
      </c>
      <c r="B22" s="277"/>
      <c r="C22" s="278"/>
    </row>
  </sheetData>
  <mergeCells count="4">
    <mergeCell ref="A12:C12"/>
    <mergeCell ref="A14:C14"/>
    <mergeCell ref="A15:C15"/>
    <mergeCell ref="A17:C17"/>
  </mergeCells>
  <pageMargins left="0.75" right="0.75" top="1" bottom="1" header="0.5" footer="0.5"/>
  <pageSetup paperSize="9" orientation="portrait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sheetPr>
    <pageSetUpPr fitToPage="1"/>
  </sheetPr>
  <dimension ref="A1:C51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274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491</v>
      </c>
    </row>
    <row r="11" spans="1:3">
      <c r="A11" s="49" t="s">
        <v>492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493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863000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43591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44702</v>
      </c>
    </row>
    <row r="21" spans="1:3" ht="15.6">
      <c r="A21" s="56"/>
      <c r="B21" s="54"/>
      <c r="C21" s="55"/>
    </row>
    <row r="22" spans="1:3" ht="15.6">
      <c r="A22" s="56" t="s">
        <v>257</v>
      </c>
      <c r="B22" s="54">
        <v>1</v>
      </c>
      <c r="C22" s="55">
        <v>16750</v>
      </c>
    </row>
    <row r="23" spans="1:3" ht="15.6">
      <c r="A23" s="56"/>
      <c r="B23" s="54"/>
      <c r="C23" s="55"/>
    </row>
    <row r="24" spans="1:3" ht="15.6">
      <c r="A24" s="56" t="s">
        <v>258</v>
      </c>
      <c r="B24" s="54">
        <v>1</v>
      </c>
      <c r="C24" s="55">
        <v>7700</v>
      </c>
    </row>
    <row r="25" spans="1:3" ht="15.6">
      <c r="A25" s="56"/>
      <c r="B25" s="54"/>
      <c r="C25" s="55"/>
    </row>
    <row r="26" spans="1:3" ht="15.6">
      <c r="A26" s="56" t="s">
        <v>259</v>
      </c>
      <c r="B26" s="54">
        <v>1</v>
      </c>
      <c r="C26" s="55">
        <v>12894</v>
      </c>
    </row>
    <row r="27" spans="1:3" ht="15.6">
      <c r="A27" s="22" t="s">
        <v>127</v>
      </c>
      <c r="B27" s="20">
        <v>1</v>
      </c>
      <c r="C27" s="25">
        <f>SUM(C16:C26)</f>
        <v>988637</v>
      </c>
    </row>
    <row r="28" spans="1:3" ht="15.6">
      <c r="A28" s="22" t="s">
        <v>494</v>
      </c>
      <c r="B28" s="20">
        <v>1</v>
      </c>
      <c r="C28" s="25">
        <v>45000</v>
      </c>
    </row>
    <row r="29" spans="1:3" ht="15.6">
      <c r="A29" s="22" t="s">
        <v>277</v>
      </c>
      <c r="B29" s="20">
        <v>1</v>
      </c>
      <c r="C29" s="25">
        <f>C27-C28</f>
        <v>943637</v>
      </c>
    </row>
    <row r="30" spans="1:3">
      <c r="A30" s="384" t="s">
        <v>24</v>
      </c>
      <c r="B30" s="385"/>
      <c r="C30" s="386"/>
    </row>
    <row r="31" spans="1:3">
      <c r="A31" s="375" t="s">
        <v>220</v>
      </c>
      <c r="B31" s="376"/>
      <c r="C31" s="377"/>
    </row>
    <row r="32" spans="1:3">
      <c r="A32" s="65" t="s">
        <v>260</v>
      </c>
      <c r="B32" s="66"/>
      <c r="C32" s="67"/>
    </row>
    <row r="33" spans="1:3">
      <c r="A33" s="65" t="s">
        <v>261</v>
      </c>
      <c r="B33" s="66"/>
      <c r="C33" s="67"/>
    </row>
    <row r="34" spans="1:3">
      <c r="A34" s="65" t="s">
        <v>221</v>
      </c>
      <c r="B34" s="66"/>
      <c r="C34" s="67"/>
    </row>
    <row r="35" spans="1:3">
      <c r="A35" s="375" t="s">
        <v>87</v>
      </c>
      <c r="B35" s="376"/>
      <c r="C35" s="377"/>
    </row>
    <row r="36" spans="1:3">
      <c r="A36" s="378" t="s">
        <v>88</v>
      </c>
      <c r="B36" s="379"/>
      <c r="C36" s="380"/>
    </row>
    <row r="37" spans="1:3">
      <c r="A37" s="378" t="s">
        <v>222</v>
      </c>
      <c r="B37" s="379"/>
      <c r="C37" s="380"/>
    </row>
    <row r="38" spans="1:3">
      <c r="A38" s="32" t="s">
        <v>26</v>
      </c>
      <c r="B38" s="33"/>
      <c r="C38" s="34"/>
    </row>
    <row r="39" spans="1:3">
      <c r="A39" s="31" t="s">
        <v>27</v>
      </c>
      <c r="B39" s="30"/>
      <c r="C39" s="8"/>
    </row>
    <row r="40" spans="1:3">
      <c r="A40" s="31" t="s">
        <v>28</v>
      </c>
      <c r="B40" s="30"/>
      <c r="C40" s="8"/>
    </row>
    <row r="41" spans="1:3">
      <c r="A41" s="58" t="s">
        <v>29</v>
      </c>
      <c r="B41" s="59"/>
      <c r="C41" s="60"/>
    </row>
    <row r="42" spans="1:3">
      <c r="A42" s="35" t="s">
        <v>30</v>
      </c>
      <c r="B42" s="36"/>
      <c r="C42" s="37"/>
    </row>
    <row r="43" spans="1:3" ht="15.6">
      <c r="A43" s="61" t="s">
        <v>31</v>
      </c>
      <c r="B43" s="62"/>
      <c r="C43" s="63" t="s">
        <v>32</v>
      </c>
    </row>
    <row r="44" spans="1:3">
      <c r="A44" s="31" t="s">
        <v>33</v>
      </c>
      <c r="B44" s="31"/>
      <c r="C44" s="42"/>
    </row>
    <row r="45" spans="1:3">
      <c r="A45" s="31" t="s">
        <v>34</v>
      </c>
      <c r="B45" s="31"/>
      <c r="C45" s="42"/>
    </row>
    <row r="46" spans="1:3">
      <c r="A46" s="31" t="s">
        <v>35</v>
      </c>
      <c r="B46" s="31"/>
      <c r="C46" s="42"/>
    </row>
    <row r="47" spans="1:3">
      <c r="A47" s="31" t="s">
        <v>36</v>
      </c>
      <c r="B47" s="31"/>
      <c r="C47" s="42" t="s">
        <v>37</v>
      </c>
    </row>
    <row r="48" spans="1:3">
      <c r="A48" s="31" t="s">
        <v>38</v>
      </c>
      <c r="B48" s="31"/>
      <c r="C48" s="42" t="s">
        <v>39</v>
      </c>
    </row>
    <row r="49" spans="1:3">
      <c r="A49" s="31" t="s">
        <v>40</v>
      </c>
      <c r="B49" s="31"/>
      <c r="C49" s="42" t="s">
        <v>456</v>
      </c>
    </row>
    <row r="50" spans="1:3">
      <c r="A50" s="31" t="s">
        <v>42</v>
      </c>
      <c r="B50" s="31"/>
      <c r="C50" s="42">
        <v>8347002691</v>
      </c>
    </row>
    <row r="51" spans="1:3">
      <c r="A51" s="64"/>
      <c r="B51" s="64"/>
      <c r="C51" s="45"/>
    </row>
  </sheetData>
  <mergeCells count="6">
    <mergeCell ref="A37:C37"/>
    <mergeCell ref="A13:C13"/>
    <mergeCell ref="A30:C30"/>
    <mergeCell ref="A31:C31"/>
    <mergeCell ref="A35:C35"/>
    <mergeCell ref="A36:C36"/>
  </mergeCells>
  <pageMargins left="0.75" right="0.75" top="1" bottom="1" header="0.5" footer="0.5"/>
  <pageSetup paperSize="9" scale="86" orientation="portrait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F49"/>
  <sheetViews>
    <sheetView workbookViewId="0">
      <selection activeCell="C28" sqref="A27:C29"/>
    </sheetView>
  </sheetViews>
  <sheetFormatPr defaultColWidth="9.109375" defaultRowHeight="14.4"/>
  <cols>
    <col min="1" max="1" width="52.44140625" customWidth="1"/>
    <col min="2" max="2" width="16.88671875" customWidth="1"/>
    <col min="3" max="3" width="25.44140625" customWidth="1"/>
    <col min="6" max="6" width="10.44140625"/>
  </cols>
  <sheetData>
    <row r="1" spans="1:3">
      <c r="A1" s="1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256" t="s">
        <v>8</v>
      </c>
    </row>
    <row r="11" spans="1:3">
      <c r="A11" s="359" t="s">
        <v>495</v>
      </c>
      <c r="B11" s="359"/>
      <c r="C11" s="257"/>
    </row>
    <row r="12" spans="1:3">
      <c r="A12" s="47" t="s">
        <v>209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17" t="s">
        <v>12</v>
      </c>
      <c r="B14" s="17" t="s">
        <v>13</v>
      </c>
      <c r="C14" s="18" t="s">
        <v>14</v>
      </c>
    </row>
    <row r="15" spans="1:3" ht="62.4">
      <c r="A15" s="258" t="s">
        <v>496</v>
      </c>
      <c r="B15" s="259"/>
      <c r="C15" s="260"/>
    </row>
    <row r="16" spans="1:3" ht="15.6">
      <c r="A16" s="261" t="s">
        <v>16</v>
      </c>
      <c r="B16" s="262">
        <v>1</v>
      </c>
      <c r="C16" s="263">
        <v>1849000</v>
      </c>
    </row>
    <row r="17" spans="1:3" ht="15.6">
      <c r="A17" s="261"/>
      <c r="B17" s="262"/>
      <c r="C17" s="263"/>
    </row>
    <row r="18" spans="1:3" ht="15.6">
      <c r="A18" s="261" t="s">
        <v>352</v>
      </c>
      <c r="B18" s="262">
        <v>1</v>
      </c>
      <c r="C18" s="263">
        <v>81530</v>
      </c>
    </row>
    <row r="19" spans="1:3" ht="15.6">
      <c r="A19" s="261"/>
      <c r="B19" s="262"/>
      <c r="C19" s="263"/>
    </row>
    <row r="20" spans="1:3" ht="15.6">
      <c r="A20" s="261" t="s">
        <v>47</v>
      </c>
      <c r="B20" s="262">
        <v>1</v>
      </c>
      <c r="C20" s="263">
        <v>70083</v>
      </c>
    </row>
    <row r="21" spans="1:3" ht="15.6">
      <c r="A21" s="261"/>
      <c r="B21" s="262"/>
      <c r="C21" s="263"/>
    </row>
    <row r="22" spans="1:3" ht="15.6">
      <c r="A22" s="261" t="s">
        <v>19</v>
      </c>
      <c r="B22" s="262">
        <v>1</v>
      </c>
      <c r="C22" s="263">
        <v>18490</v>
      </c>
    </row>
    <row r="23" spans="1:3" ht="15.6">
      <c r="A23" s="261"/>
      <c r="B23" s="262"/>
      <c r="C23" s="263"/>
    </row>
    <row r="24" spans="1:3" ht="15.6">
      <c r="A24" s="261" t="s">
        <v>143</v>
      </c>
      <c r="B24" s="262">
        <v>1</v>
      </c>
      <c r="C24" s="263">
        <v>35583</v>
      </c>
    </row>
    <row r="25" spans="1:3" ht="15.6">
      <c r="A25" s="261"/>
      <c r="B25" s="262"/>
      <c r="C25" s="263"/>
    </row>
    <row r="26" spans="1:3" ht="15.6">
      <c r="A26" s="261" t="s">
        <v>497</v>
      </c>
      <c r="B26" s="262">
        <v>1</v>
      </c>
      <c r="C26" s="263">
        <v>18771</v>
      </c>
    </row>
    <row r="27" spans="1:3" ht="15.6">
      <c r="A27" s="261"/>
      <c r="B27" s="262"/>
      <c r="C27" s="263"/>
    </row>
    <row r="28" spans="1:3" ht="15.6">
      <c r="A28" s="261" t="s">
        <v>498</v>
      </c>
      <c r="B28" s="262">
        <v>1</v>
      </c>
      <c r="C28" s="263">
        <v>8200</v>
      </c>
    </row>
    <row r="29" spans="1:3" ht="15.6">
      <c r="A29" s="264"/>
      <c r="B29" s="265"/>
      <c r="C29" s="266"/>
    </row>
    <row r="30" spans="1:3" ht="15.6">
      <c r="A30" s="267" t="s">
        <v>355</v>
      </c>
      <c r="B30" s="268">
        <v>1</v>
      </c>
      <c r="C30" s="269">
        <f>SUM(C16:C29)</f>
        <v>2081657</v>
      </c>
    </row>
    <row r="31" spans="1:3">
      <c r="A31" s="467" t="s">
        <v>24</v>
      </c>
      <c r="B31" s="468"/>
      <c r="C31" s="469"/>
    </row>
    <row r="32" spans="1:3" ht="15.6">
      <c r="A32" s="270" t="s">
        <v>25</v>
      </c>
      <c r="B32" s="271"/>
      <c r="C32" s="272"/>
    </row>
    <row r="33" spans="1:6" ht="15.6">
      <c r="A33" s="270" t="s">
        <v>499</v>
      </c>
      <c r="B33" s="271"/>
      <c r="C33" s="272"/>
    </row>
    <row r="34" spans="1:6">
      <c r="A34" s="417" t="s">
        <v>87</v>
      </c>
      <c r="B34" s="418"/>
      <c r="C34" s="419"/>
    </row>
    <row r="35" spans="1:6">
      <c r="A35" s="417" t="s">
        <v>356</v>
      </c>
      <c r="B35" s="418"/>
      <c r="C35" s="419"/>
    </row>
    <row r="36" spans="1:6">
      <c r="A36" s="32" t="s">
        <v>26</v>
      </c>
      <c r="B36" s="33"/>
      <c r="C36" s="34"/>
    </row>
    <row r="37" spans="1:6" ht="15.6">
      <c r="A37" s="31" t="s">
        <v>27</v>
      </c>
      <c r="B37" s="30"/>
      <c r="C37" s="8"/>
      <c r="F37" s="273"/>
    </row>
    <row r="38" spans="1:6">
      <c r="A38" s="31" t="s">
        <v>28</v>
      </c>
      <c r="B38" s="30"/>
      <c r="C38" s="8"/>
    </row>
    <row r="39" spans="1:6">
      <c r="A39" s="58" t="s">
        <v>29</v>
      </c>
      <c r="B39" s="59"/>
      <c r="C39" s="60"/>
    </row>
    <row r="40" spans="1:6">
      <c r="A40" s="35" t="s">
        <v>30</v>
      </c>
      <c r="B40" s="36"/>
      <c r="C40" s="37"/>
    </row>
    <row r="41" spans="1:6" ht="15.6">
      <c r="A41" s="61" t="s">
        <v>31</v>
      </c>
      <c r="B41" s="62"/>
      <c r="C41" s="63" t="s">
        <v>32</v>
      </c>
    </row>
    <row r="42" spans="1:6">
      <c r="A42" s="31" t="s">
        <v>33</v>
      </c>
      <c r="B42" s="31"/>
      <c r="C42" s="42"/>
    </row>
    <row r="43" spans="1:6">
      <c r="A43" s="31" t="s">
        <v>34</v>
      </c>
      <c r="B43" s="31"/>
      <c r="C43" s="42"/>
    </row>
    <row r="44" spans="1:6">
      <c r="A44" s="31" t="s">
        <v>35</v>
      </c>
      <c r="B44" s="31"/>
      <c r="C44" s="42"/>
    </row>
    <row r="45" spans="1:6">
      <c r="A45" s="31" t="s">
        <v>36</v>
      </c>
      <c r="B45" s="31"/>
      <c r="C45" s="42" t="s">
        <v>37</v>
      </c>
    </row>
    <row r="46" spans="1:6">
      <c r="A46" s="31" t="s">
        <v>38</v>
      </c>
      <c r="B46" s="31"/>
      <c r="C46" s="42" t="s">
        <v>39</v>
      </c>
    </row>
    <row r="47" spans="1:6">
      <c r="A47" s="31" t="s">
        <v>40</v>
      </c>
      <c r="B47" s="31"/>
      <c r="C47" s="42" t="s">
        <v>79</v>
      </c>
    </row>
    <row r="48" spans="1:6">
      <c r="A48" s="31" t="s">
        <v>42</v>
      </c>
      <c r="B48" s="31"/>
      <c r="C48" s="42">
        <v>9106899047</v>
      </c>
    </row>
    <row r="49" spans="1:3">
      <c r="A49" s="64"/>
      <c r="B49" s="64"/>
      <c r="C49" s="45"/>
    </row>
  </sheetData>
  <mergeCells count="5">
    <mergeCell ref="A11:B11"/>
    <mergeCell ref="A13:C13"/>
    <mergeCell ref="A31:C31"/>
    <mergeCell ref="A34:C34"/>
    <mergeCell ref="A35:C35"/>
  </mergeCells>
  <pageMargins left="0.75" right="0.75" top="1" bottom="1" header="0.5" footer="0.5"/>
  <pageSetup paperSize="9" scale="85" orientation="portrait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sheetPr>
    <pageSetUpPr fitToPage="1"/>
  </sheetPr>
  <dimension ref="A1:C55"/>
  <sheetViews>
    <sheetView topLeftCell="A5" zoomScale="115" zoomScaleNormal="115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 t="s">
        <v>500</v>
      </c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501</v>
      </c>
      <c r="B11" s="13"/>
      <c r="C11" s="14"/>
    </row>
    <row r="12" spans="1:3" ht="15.6">
      <c r="A12" s="15" t="s">
        <v>209</v>
      </c>
      <c r="B12" s="444" t="s">
        <v>502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503</v>
      </c>
      <c r="B15" s="20"/>
      <c r="C15" s="21"/>
    </row>
    <row r="16" spans="1:3" ht="15.6">
      <c r="A16" s="22" t="s">
        <v>100</v>
      </c>
      <c r="B16" s="23">
        <v>1</v>
      </c>
      <c r="C16" s="24">
        <v>3514000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35140</v>
      </c>
    </row>
    <row r="19" spans="1:3" ht="15.6">
      <c r="A19" s="22"/>
      <c r="B19" s="23"/>
      <c r="C19" s="25"/>
    </row>
    <row r="20" spans="1:3" ht="15.6">
      <c r="A20" s="26" t="s">
        <v>200</v>
      </c>
      <c r="B20" s="20">
        <v>1</v>
      </c>
      <c r="C20" s="21">
        <v>145350</v>
      </c>
    </row>
    <row r="21" spans="1:3" ht="15.6">
      <c r="A21" s="26"/>
      <c r="B21" s="20"/>
      <c r="C21" s="21"/>
    </row>
    <row r="22" spans="1:3" ht="15.6">
      <c r="A22" s="26" t="s">
        <v>324</v>
      </c>
      <c r="B22" s="20">
        <v>1</v>
      </c>
      <c r="C22" s="21">
        <v>147042</v>
      </c>
    </row>
    <row r="23" spans="1:3" ht="15.6">
      <c r="A23" s="26"/>
      <c r="B23" s="20"/>
      <c r="C23" s="21"/>
    </row>
    <row r="24" spans="1:3" ht="15.6">
      <c r="A24" s="26" t="s">
        <v>126</v>
      </c>
      <c r="B24" s="20">
        <v>1</v>
      </c>
      <c r="C24" s="21">
        <v>82018</v>
      </c>
    </row>
    <row r="25" spans="1:3" ht="15.6">
      <c r="A25" s="26"/>
      <c r="B25" s="20"/>
      <c r="C25" s="21"/>
    </row>
    <row r="26" spans="1:3" ht="15.6">
      <c r="A26" s="26" t="s">
        <v>504</v>
      </c>
      <c r="B26" s="20">
        <v>1</v>
      </c>
      <c r="C26" s="21">
        <v>45384</v>
      </c>
    </row>
    <row r="27" spans="1:3" ht="15.6">
      <c r="A27" s="26"/>
      <c r="B27" s="20"/>
      <c r="C27" s="21"/>
    </row>
    <row r="28" spans="1:3" ht="15.6">
      <c r="A28" s="26" t="s">
        <v>505</v>
      </c>
      <c r="B28" s="20">
        <v>1</v>
      </c>
      <c r="C28" s="21">
        <v>12400</v>
      </c>
    </row>
    <row r="29" spans="1:3" ht="15.6">
      <c r="A29" s="26"/>
      <c r="B29" s="20"/>
      <c r="C29" s="21"/>
    </row>
    <row r="30" spans="1:3" ht="15.6">
      <c r="A30" s="27" t="s">
        <v>127</v>
      </c>
      <c r="B30" s="20">
        <v>1</v>
      </c>
      <c r="C30" s="21">
        <f>SUM(C16:C29)</f>
        <v>3981334</v>
      </c>
    </row>
    <row r="31" spans="1:3">
      <c r="A31" s="74" t="s">
        <v>67</v>
      </c>
      <c r="B31" s="75"/>
      <c r="C31" s="76"/>
    </row>
    <row r="32" spans="1:3">
      <c r="A32" s="77" t="s">
        <v>179</v>
      </c>
      <c r="B32" s="30"/>
      <c r="C32" s="8"/>
    </row>
    <row r="33" spans="1:3">
      <c r="A33" s="470" t="s">
        <v>69</v>
      </c>
      <c r="B33" s="471"/>
      <c r="C33" s="472"/>
    </row>
    <row r="34" spans="1:3">
      <c r="A34" s="411" t="s">
        <v>327</v>
      </c>
      <c r="B34" s="412"/>
      <c r="C34" s="413"/>
    </row>
    <row r="35" spans="1:3">
      <c r="A35" s="441" t="s">
        <v>70</v>
      </c>
      <c r="B35" s="442"/>
      <c r="C35" s="443"/>
    </row>
    <row r="36" spans="1:3">
      <c r="A36" s="449" t="s">
        <v>328</v>
      </c>
      <c r="B36" s="450"/>
      <c r="C36" s="451"/>
    </row>
    <row r="37" spans="1:3">
      <c r="A37" s="77" t="s">
        <v>71</v>
      </c>
      <c r="B37" s="30"/>
      <c r="C37" s="8"/>
    </row>
    <row r="38" spans="1:3">
      <c r="A38" s="29" t="s">
        <v>72</v>
      </c>
      <c r="B38" s="30"/>
      <c r="C38" s="8"/>
    </row>
    <row r="39" spans="1:3">
      <c r="A39" s="29" t="s">
        <v>73</v>
      </c>
      <c r="B39" s="30"/>
      <c r="C39" s="8"/>
    </row>
    <row r="40" spans="1:3">
      <c r="A40" s="31" t="s">
        <v>74</v>
      </c>
      <c r="B40" s="30"/>
      <c r="C40" s="8"/>
    </row>
    <row r="41" spans="1:3">
      <c r="A41" s="31" t="s">
        <v>75</v>
      </c>
      <c r="B41" s="30"/>
      <c r="C41" s="8"/>
    </row>
    <row r="42" spans="1:3">
      <c r="A42" s="31" t="s">
        <v>76</v>
      </c>
      <c r="B42" s="30"/>
      <c r="C42" s="8"/>
    </row>
    <row r="43" spans="1:3">
      <c r="A43" s="32" t="s">
        <v>26</v>
      </c>
      <c r="B43" s="33"/>
      <c r="C43" s="34"/>
    </row>
    <row r="44" spans="1:3">
      <c r="A44" s="31" t="s">
        <v>77</v>
      </c>
      <c r="B44" s="30"/>
      <c r="C44" s="8"/>
    </row>
    <row r="45" spans="1:3">
      <c r="A45" s="35" t="s">
        <v>30</v>
      </c>
      <c r="B45" s="36"/>
      <c r="C45" s="37"/>
    </row>
    <row r="46" spans="1:3">
      <c r="A46" s="32" t="s">
        <v>78</v>
      </c>
      <c r="B46" s="36"/>
      <c r="C46" s="37"/>
    </row>
    <row r="47" spans="1:3">
      <c r="A47" s="38" t="s">
        <v>109</v>
      </c>
      <c r="B47" s="36"/>
      <c r="C47" s="37"/>
    </row>
    <row r="48" spans="1:3">
      <c r="A48" s="39" t="s">
        <v>110</v>
      </c>
      <c r="B48" s="36"/>
      <c r="C48" s="37"/>
    </row>
    <row r="49" spans="1:3">
      <c r="A49" s="39" t="s">
        <v>111</v>
      </c>
      <c r="B49" s="36" t="s">
        <v>112</v>
      </c>
      <c r="C49" s="37"/>
    </row>
    <row r="50" spans="1:3">
      <c r="A50" s="40" t="s">
        <v>113</v>
      </c>
      <c r="B50" s="36"/>
      <c r="C50" s="37"/>
    </row>
    <row r="51" spans="1:3" ht="15.6">
      <c r="A51" s="41" t="s">
        <v>114</v>
      </c>
      <c r="B51" s="11"/>
      <c r="C51" s="7" t="s">
        <v>32</v>
      </c>
    </row>
    <row r="52" spans="1:3" ht="15.6">
      <c r="A52" s="41" t="s">
        <v>115</v>
      </c>
      <c r="B52" s="11"/>
      <c r="C52" s="42" t="s">
        <v>37</v>
      </c>
    </row>
    <row r="53" spans="1:3" ht="15.6">
      <c r="A53" s="41" t="s">
        <v>116</v>
      </c>
      <c r="B53" s="11"/>
      <c r="C53" s="42" t="s">
        <v>117</v>
      </c>
    </row>
    <row r="54" spans="1:3" ht="15.6">
      <c r="A54" s="41" t="s">
        <v>118</v>
      </c>
      <c r="B54" s="11"/>
      <c r="C54" s="42" t="s">
        <v>119</v>
      </c>
    </row>
    <row r="55" spans="1:3">
      <c r="A55" s="43" t="s">
        <v>120</v>
      </c>
      <c r="B55" s="44"/>
      <c r="C55" s="45">
        <v>8347002691</v>
      </c>
    </row>
  </sheetData>
  <mergeCells count="6">
    <mergeCell ref="A36:C36"/>
    <mergeCell ref="B12:C12"/>
    <mergeCell ref="A13:C13"/>
    <mergeCell ref="A33:C33"/>
    <mergeCell ref="A34:C34"/>
    <mergeCell ref="A35:C35"/>
  </mergeCells>
  <pageMargins left="0.75" right="0.75" top="1" bottom="1" header="0.5" footer="0.5"/>
  <pageSetup paperSize="9" scale="76" orientation="portrait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sheetPr>
    <pageSetUpPr fitToPage="1"/>
  </sheetPr>
  <dimension ref="A1:C45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224</v>
      </c>
    </row>
    <row r="11" spans="1:3">
      <c r="A11" s="49" t="s">
        <v>506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507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2389000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101851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111564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23890</v>
      </c>
    </row>
    <row r="23" spans="1:3" ht="15.6">
      <c r="A23" s="56"/>
      <c r="B23" s="54"/>
      <c r="C23" s="55"/>
    </row>
    <row r="24" spans="1:3" ht="15.6">
      <c r="A24" s="85" t="s">
        <v>20</v>
      </c>
      <c r="B24" s="255">
        <v>1</v>
      </c>
      <c r="C24" s="86">
        <v>56522</v>
      </c>
    </row>
    <row r="25" spans="1:3" ht="15.6">
      <c r="A25" s="22" t="s">
        <v>127</v>
      </c>
      <c r="B25" s="20">
        <v>1</v>
      </c>
      <c r="C25" s="25">
        <f>SUM(C16:C24)</f>
        <v>2682827</v>
      </c>
    </row>
    <row r="26" spans="1:3">
      <c r="A26" s="384" t="s">
        <v>24</v>
      </c>
      <c r="B26" s="385"/>
      <c r="C26" s="386"/>
    </row>
    <row r="27" spans="1:3">
      <c r="A27" s="375" t="s">
        <v>220</v>
      </c>
      <c r="B27" s="376"/>
      <c r="C27" s="377"/>
    </row>
    <row r="28" spans="1:3">
      <c r="A28" s="65" t="s">
        <v>221</v>
      </c>
      <c r="B28" s="66"/>
      <c r="C28" s="67"/>
    </row>
    <row r="29" spans="1:3">
      <c r="A29" s="375" t="s">
        <v>87</v>
      </c>
      <c r="B29" s="376"/>
      <c r="C29" s="377"/>
    </row>
    <row r="30" spans="1:3">
      <c r="A30" s="378" t="s">
        <v>88</v>
      </c>
      <c r="B30" s="379"/>
      <c r="C30" s="380"/>
    </row>
    <row r="31" spans="1:3">
      <c r="A31" s="378" t="s">
        <v>222</v>
      </c>
      <c r="B31" s="379"/>
      <c r="C31" s="380"/>
    </row>
    <row r="32" spans="1:3">
      <c r="A32" s="32" t="s">
        <v>26</v>
      </c>
      <c r="B32" s="33"/>
      <c r="C32" s="34"/>
    </row>
    <row r="33" spans="1:3">
      <c r="A33" s="31" t="s">
        <v>27</v>
      </c>
      <c r="B33" s="30"/>
      <c r="C33" s="8"/>
    </row>
    <row r="34" spans="1:3">
      <c r="A34" s="31" t="s">
        <v>28</v>
      </c>
      <c r="B34" s="30"/>
      <c r="C34" s="8"/>
    </row>
    <row r="35" spans="1:3">
      <c r="A35" s="58" t="s">
        <v>29</v>
      </c>
      <c r="B35" s="59"/>
      <c r="C35" s="60"/>
    </row>
    <row r="36" spans="1:3">
      <c r="A36" s="35" t="s">
        <v>30</v>
      </c>
      <c r="B36" s="36"/>
      <c r="C36" s="37"/>
    </row>
    <row r="37" spans="1:3" ht="15.6">
      <c r="A37" s="61" t="s">
        <v>31</v>
      </c>
      <c r="B37" s="62"/>
      <c r="C37" s="63" t="s">
        <v>32</v>
      </c>
    </row>
    <row r="38" spans="1:3">
      <c r="A38" s="31" t="s">
        <v>33</v>
      </c>
      <c r="B38" s="31"/>
      <c r="C38" s="42"/>
    </row>
    <row r="39" spans="1:3">
      <c r="A39" s="31" t="s">
        <v>34</v>
      </c>
      <c r="B39" s="31"/>
      <c r="C39" s="42"/>
    </row>
    <row r="40" spans="1:3">
      <c r="A40" s="31" t="s">
        <v>35</v>
      </c>
      <c r="B40" s="31"/>
      <c r="C40" s="42"/>
    </row>
    <row r="41" spans="1:3">
      <c r="A41" s="31" t="s">
        <v>36</v>
      </c>
      <c r="B41" s="31"/>
      <c r="C41" s="42" t="s">
        <v>37</v>
      </c>
    </row>
    <row r="42" spans="1:3">
      <c r="A42" s="31" t="s">
        <v>38</v>
      </c>
      <c r="B42" s="31"/>
      <c r="C42" s="42" t="s">
        <v>39</v>
      </c>
    </row>
    <row r="43" spans="1:3">
      <c r="A43" s="31" t="s">
        <v>40</v>
      </c>
      <c r="B43" s="31"/>
      <c r="C43" s="42" t="s">
        <v>119</v>
      </c>
    </row>
    <row r="44" spans="1:3">
      <c r="A44" s="31" t="s">
        <v>42</v>
      </c>
      <c r="B44" s="31"/>
      <c r="C44" s="42">
        <v>9913155952</v>
      </c>
    </row>
    <row r="45" spans="1:3">
      <c r="A45" s="64"/>
      <c r="B45" s="64"/>
      <c r="C45" s="45"/>
    </row>
  </sheetData>
  <mergeCells count="6">
    <mergeCell ref="A31:C31"/>
    <mergeCell ref="A13:C13"/>
    <mergeCell ref="A26:C26"/>
    <mergeCell ref="A27:C27"/>
    <mergeCell ref="A29:C29"/>
    <mergeCell ref="A30:C30"/>
  </mergeCells>
  <pageMargins left="0.75" right="0.75" top="1" bottom="1" header="0.5" footer="0.5"/>
  <pageSetup paperSize="9" scale="86" orientation="portrait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sheetPr>
    <pageSetUpPr fitToPage="1"/>
  </sheetPr>
  <dimension ref="A1:C66"/>
  <sheetViews>
    <sheetView view="pageBreakPreview" topLeftCell="A26" zoomScaleNormal="100" workbookViewId="0">
      <selection activeCell="C28" sqref="A27:C29"/>
    </sheetView>
  </sheetViews>
  <sheetFormatPr defaultColWidth="9.109375" defaultRowHeight="14.4"/>
  <cols>
    <col min="1" max="1" width="58.109375" customWidth="1"/>
    <col min="2" max="2" width="15.33203125" customWidth="1"/>
    <col min="3" max="3" width="44.88671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4"/>
      <c r="B10" s="5"/>
      <c r="C10" s="7"/>
    </row>
    <row r="11" spans="1:3" ht="15.6">
      <c r="A11" s="10" t="s">
        <v>91</v>
      </c>
      <c r="B11" s="11"/>
      <c r="C11" s="8"/>
    </row>
    <row r="12" spans="1:3" ht="15.6">
      <c r="A12" s="71" t="s">
        <v>508</v>
      </c>
      <c r="B12" s="13"/>
      <c r="C12" s="14"/>
    </row>
    <row r="13" spans="1:3" ht="15.6">
      <c r="A13" s="71" t="s">
        <v>509</v>
      </c>
      <c r="B13" s="13"/>
      <c r="C13" s="14"/>
    </row>
    <row r="14" spans="1:3" ht="15.6">
      <c r="A14" s="15" t="s">
        <v>510</v>
      </c>
      <c r="B14" s="444" t="s">
        <v>511</v>
      </c>
      <c r="C14" s="445"/>
    </row>
    <row r="15" spans="1:3" ht="22.8">
      <c r="A15" s="360" t="s">
        <v>62</v>
      </c>
      <c r="B15" s="391"/>
      <c r="C15" s="392"/>
    </row>
    <row r="16" spans="1:3" ht="15.6">
      <c r="A16" s="16" t="s">
        <v>12</v>
      </c>
      <c r="B16" s="17" t="s">
        <v>13</v>
      </c>
      <c r="C16" s="18" t="s">
        <v>63</v>
      </c>
    </row>
    <row r="17" spans="1:3" ht="41.4">
      <c r="A17" s="19" t="s">
        <v>512</v>
      </c>
      <c r="B17" s="20"/>
      <c r="C17" s="21"/>
    </row>
    <row r="18" spans="1:3" ht="15.6">
      <c r="A18" s="22" t="s">
        <v>100</v>
      </c>
      <c r="B18" s="23">
        <v>1</v>
      </c>
      <c r="C18" s="24">
        <v>5054000</v>
      </c>
    </row>
    <row r="19" spans="1:3" ht="15.6">
      <c r="A19" s="22"/>
      <c r="B19" s="23"/>
      <c r="C19" s="25"/>
    </row>
    <row r="20" spans="1:3" ht="15.6">
      <c r="A20" s="22" t="s">
        <v>101</v>
      </c>
      <c r="B20" s="23">
        <v>1</v>
      </c>
      <c r="C20" s="25">
        <v>50540</v>
      </c>
    </row>
    <row r="21" spans="1:3" ht="15.6">
      <c r="A21" s="22"/>
      <c r="B21" s="23"/>
      <c r="C21" s="25"/>
    </row>
    <row r="22" spans="1:3" ht="15.6">
      <c r="A22" s="26" t="s">
        <v>102</v>
      </c>
      <c r="B22" s="20">
        <v>1</v>
      </c>
      <c r="C22" s="21">
        <f>409110-590-250-300</f>
        <v>407970</v>
      </c>
    </row>
    <row r="23" spans="1:3" ht="15.6">
      <c r="A23" s="26"/>
      <c r="B23" s="20"/>
      <c r="C23" s="21"/>
    </row>
    <row r="24" spans="1:3" ht="15.6">
      <c r="A24" s="26" t="s">
        <v>513</v>
      </c>
      <c r="B24" s="20">
        <v>1</v>
      </c>
      <c r="C24" s="21">
        <f>590+250+300</f>
        <v>1140</v>
      </c>
    </row>
    <row r="25" spans="1:3" ht="15.6">
      <c r="A25" s="26"/>
      <c r="B25" s="20"/>
      <c r="C25" s="21"/>
    </row>
    <row r="26" spans="1:3" ht="15.6">
      <c r="A26" s="26" t="s">
        <v>324</v>
      </c>
      <c r="B26" s="20">
        <v>1</v>
      </c>
      <c r="C26" s="21" t="s">
        <v>514</v>
      </c>
    </row>
    <row r="27" spans="1:3" ht="15.6">
      <c r="A27" s="26"/>
      <c r="B27" s="20"/>
      <c r="C27" s="21"/>
    </row>
    <row r="28" spans="1:3" ht="15.6">
      <c r="A28" s="26" t="s">
        <v>126</v>
      </c>
      <c r="B28" s="20">
        <v>1</v>
      </c>
      <c r="C28" s="21">
        <v>0</v>
      </c>
    </row>
    <row r="29" spans="1:3" ht="15.6">
      <c r="A29" s="26"/>
      <c r="B29" s="20"/>
      <c r="C29" s="21"/>
    </row>
    <row r="30" spans="1:3" ht="15.6">
      <c r="A30" s="26" t="s">
        <v>325</v>
      </c>
      <c r="B30" s="20">
        <v>1</v>
      </c>
      <c r="C30" s="21">
        <v>45384</v>
      </c>
    </row>
    <row r="31" spans="1:3" ht="15.6">
      <c r="A31" s="26"/>
      <c r="B31" s="20"/>
      <c r="C31" s="21"/>
    </row>
    <row r="32" spans="1:3" ht="15.6">
      <c r="A32" s="26" t="s">
        <v>326</v>
      </c>
      <c r="B32" s="20">
        <v>1</v>
      </c>
      <c r="C32" s="21">
        <v>12400</v>
      </c>
    </row>
    <row r="33" spans="1:3" ht="15.6">
      <c r="A33" s="26"/>
      <c r="B33" s="20"/>
      <c r="C33" s="21"/>
    </row>
    <row r="34" spans="1:3" ht="15.6">
      <c r="A34" s="26" t="s">
        <v>219</v>
      </c>
      <c r="B34" s="20">
        <v>1</v>
      </c>
      <c r="C34" s="21">
        <v>4500</v>
      </c>
    </row>
    <row r="35" spans="1:3" ht="15.6">
      <c r="A35" s="26"/>
      <c r="B35" s="20"/>
      <c r="C35" s="21"/>
    </row>
    <row r="36" spans="1:3" ht="15.6">
      <c r="A36" s="26" t="s">
        <v>515</v>
      </c>
      <c r="B36" s="20">
        <v>1</v>
      </c>
      <c r="C36" s="21">
        <v>9000</v>
      </c>
    </row>
    <row r="37" spans="1:3" ht="15.6">
      <c r="A37" s="26"/>
      <c r="B37" s="20"/>
      <c r="C37" s="21"/>
    </row>
    <row r="38" spans="1:3" ht="27.6">
      <c r="A38" s="26" t="s">
        <v>516</v>
      </c>
      <c r="B38" s="20">
        <v>1</v>
      </c>
      <c r="C38" s="21">
        <v>74546</v>
      </c>
    </row>
    <row r="39" spans="1:3" ht="15.6">
      <c r="A39" s="26"/>
      <c r="B39" s="20"/>
      <c r="C39" s="21"/>
    </row>
    <row r="40" spans="1:3" ht="15.6">
      <c r="A40" s="27" t="s">
        <v>127</v>
      </c>
      <c r="B40" s="20">
        <v>1</v>
      </c>
      <c r="C40" s="21">
        <f>SUM(C18:C39)</f>
        <v>5659480</v>
      </c>
    </row>
    <row r="41" spans="1:3">
      <c r="A41" s="74" t="s">
        <v>67</v>
      </c>
      <c r="B41" s="75"/>
      <c r="C41" s="76"/>
    </row>
    <row r="42" spans="1:3">
      <c r="A42" s="77" t="s">
        <v>179</v>
      </c>
      <c r="B42" s="30"/>
      <c r="C42" s="8"/>
    </row>
    <row r="43" spans="1:3">
      <c r="A43" s="446" t="s">
        <v>69</v>
      </c>
      <c r="B43" s="447"/>
      <c r="C43" s="448"/>
    </row>
    <row r="44" spans="1:3">
      <c r="A44" s="411" t="s">
        <v>517</v>
      </c>
      <c r="B44" s="412"/>
      <c r="C44" s="413"/>
    </row>
    <row r="45" spans="1:3">
      <c r="A45" s="402" t="s">
        <v>327</v>
      </c>
      <c r="B45" s="403"/>
      <c r="C45" s="404"/>
    </row>
    <row r="46" spans="1:3">
      <c r="A46" s="473" t="s">
        <v>70</v>
      </c>
      <c r="B46" s="474"/>
      <c r="C46" s="475"/>
    </row>
    <row r="47" spans="1:3">
      <c r="A47" s="381" t="s">
        <v>328</v>
      </c>
      <c r="B47" s="382"/>
      <c r="C47" s="383"/>
    </row>
    <row r="48" spans="1:3">
      <c r="A48" s="252" t="s">
        <v>71</v>
      </c>
      <c r="B48" s="253"/>
      <c r="C48" s="254"/>
    </row>
    <row r="49" spans="1:3">
      <c r="A49" s="29" t="s">
        <v>72</v>
      </c>
      <c r="B49" s="30"/>
      <c r="C49" s="8"/>
    </row>
    <row r="50" spans="1:3">
      <c r="A50" s="81" t="s">
        <v>329</v>
      </c>
      <c r="B50" s="30"/>
      <c r="C50" s="8"/>
    </row>
    <row r="51" spans="1:3">
      <c r="A51" s="31" t="s">
        <v>74</v>
      </c>
      <c r="B51" s="30"/>
      <c r="C51" s="8"/>
    </row>
    <row r="52" spans="1:3">
      <c r="A52" s="31" t="s">
        <v>75</v>
      </c>
      <c r="B52" s="30"/>
      <c r="C52" s="8"/>
    </row>
    <row r="53" spans="1:3">
      <c r="A53" s="31" t="s">
        <v>76</v>
      </c>
      <c r="B53" s="30"/>
      <c r="C53" s="8"/>
    </row>
    <row r="54" spans="1:3">
      <c r="A54" s="32" t="s">
        <v>26</v>
      </c>
      <c r="B54" s="33"/>
      <c r="C54" s="34"/>
    </row>
    <row r="55" spans="1:3">
      <c r="A55" s="31" t="s">
        <v>77</v>
      </c>
      <c r="B55" s="30"/>
      <c r="C55" s="8"/>
    </row>
    <row r="56" spans="1:3">
      <c r="A56" s="35" t="s">
        <v>30</v>
      </c>
      <c r="B56" s="36"/>
      <c r="C56" s="37"/>
    </row>
    <row r="57" spans="1:3">
      <c r="A57" s="32" t="s">
        <v>78</v>
      </c>
      <c r="B57" s="36"/>
      <c r="C57" s="37"/>
    </row>
    <row r="58" spans="1:3">
      <c r="A58" s="38" t="s">
        <v>109</v>
      </c>
      <c r="B58" s="36"/>
      <c r="C58" s="37"/>
    </row>
    <row r="59" spans="1:3">
      <c r="A59" s="39" t="s">
        <v>110</v>
      </c>
      <c r="B59" s="36"/>
      <c r="C59" s="37"/>
    </row>
    <row r="60" spans="1:3">
      <c r="A60" s="39" t="s">
        <v>111</v>
      </c>
      <c r="B60" s="36" t="s">
        <v>112</v>
      </c>
      <c r="C60" s="37"/>
    </row>
    <row r="61" spans="1:3">
      <c r="A61" s="40" t="s">
        <v>113</v>
      </c>
      <c r="B61" s="36"/>
      <c r="C61" s="37"/>
    </row>
    <row r="62" spans="1:3" ht="15.6">
      <c r="A62" s="41" t="s">
        <v>114</v>
      </c>
      <c r="B62" s="11"/>
      <c r="C62" s="7" t="s">
        <v>32</v>
      </c>
    </row>
    <row r="63" spans="1:3" ht="15.6">
      <c r="A63" s="41" t="s">
        <v>115</v>
      </c>
      <c r="B63" s="11"/>
      <c r="C63" s="42" t="s">
        <v>37</v>
      </c>
    </row>
    <row r="64" spans="1:3" ht="15.6">
      <c r="A64" s="41" t="s">
        <v>116</v>
      </c>
      <c r="B64" s="11"/>
      <c r="C64" s="42" t="s">
        <v>117</v>
      </c>
    </row>
    <row r="65" spans="1:3" ht="15.6">
      <c r="A65" s="41" t="s">
        <v>118</v>
      </c>
      <c r="B65" s="11"/>
      <c r="C65" s="42" t="s">
        <v>119</v>
      </c>
    </row>
    <row r="66" spans="1:3">
      <c r="A66" s="43" t="s">
        <v>120</v>
      </c>
      <c r="B66" s="44"/>
      <c r="C66" s="45">
        <v>8347002691</v>
      </c>
    </row>
  </sheetData>
  <mergeCells count="7">
    <mergeCell ref="A46:C46"/>
    <mergeCell ref="A47:C47"/>
    <mergeCell ref="B14:C14"/>
    <mergeCell ref="A15:C15"/>
    <mergeCell ref="A43:C43"/>
    <mergeCell ref="A44:C44"/>
    <mergeCell ref="A45:C45"/>
  </mergeCells>
  <pageMargins left="0.82638888888888895" right="0.156944444444444" top="1" bottom="1" header="0.5" footer="0.5"/>
  <pageSetup paperSize="9" scale="65" orientation="portrait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sheetPr>
    <pageSetUpPr fitToPage="1"/>
  </sheetPr>
  <dimension ref="A1:C59"/>
  <sheetViews>
    <sheetView workbookViewId="0">
      <selection activeCell="C28" sqref="A27:C29"/>
    </sheetView>
  </sheetViews>
  <sheetFormatPr defaultColWidth="9.109375" defaultRowHeight="14.4"/>
  <cols>
    <col min="1" max="1" width="58.109375" customWidth="1"/>
    <col min="2" max="2" width="15.109375" customWidth="1"/>
    <col min="3" max="3" width="41.88671875" customWidth="1"/>
  </cols>
  <sheetData>
    <row r="1" spans="1:3">
      <c r="A1" s="1"/>
      <c r="B1" s="2"/>
      <c r="C1" s="3" t="s">
        <v>500</v>
      </c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518</v>
      </c>
      <c r="B11" s="13"/>
      <c r="C11" s="14"/>
    </row>
    <row r="12" spans="1:3" ht="15.6">
      <c r="A12" s="15" t="s">
        <v>519</v>
      </c>
      <c r="B12" s="444" t="s">
        <v>520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69">
      <c r="A15" s="19" t="s">
        <v>521</v>
      </c>
      <c r="B15" s="20"/>
      <c r="C15" s="21"/>
    </row>
    <row r="16" spans="1:3" ht="15.6">
      <c r="A16" s="22" t="s">
        <v>100</v>
      </c>
      <c r="B16" s="23">
        <v>1</v>
      </c>
      <c r="C16" s="24">
        <v>3898000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38980</v>
      </c>
    </row>
    <row r="19" spans="1:3" ht="15.6">
      <c r="A19" s="22"/>
      <c r="B19" s="23"/>
      <c r="C19" s="25"/>
    </row>
    <row r="20" spans="1:3" ht="15.6">
      <c r="A20" s="26" t="s">
        <v>102</v>
      </c>
      <c r="B20" s="20">
        <v>1</v>
      </c>
      <c r="C20" s="21">
        <v>315490</v>
      </c>
    </row>
    <row r="21" spans="1:3" ht="15.6">
      <c r="A21" s="26"/>
      <c r="B21" s="20"/>
      <c r="C21" s="21"/>
    </row>
    <row r="22" spans="1:3" ht="15.6">
      <c r="A22" s="26" t="s">
        <v>324</v>
      </c>
      <c r="B22" s="20">
        <v>1</v>
      </c>
      <c r="C22" s="21">
        <v>159181</v>
      </c>
    </row>
    <row r="23" spans="1:3" ht="15.6">
      <c r="A23" s="26"/>
      <c r="B23" s="20"/>
      <c r="C23" s="21"/>
    </row>
    <row r="24" spans="1:3" ht="15.6">
      <c r="A24" s="26" t="s">
        <v>522</v>
      </c>
      <c r="B24" s="20">
        <v>1</v>
      </c>
      <c r="C24" s="21">
        <v>103972</v>
      </c>
    </row>
    <row r="25" spans="1:3" ht="15.6">
      <c r="A25" s="26"/>
      <c r="B25" s="20"/>
      <c r="C25" s="21"/>
    </row>
    <row r="26" spans="1:3" ht="15.6">
      <c r="A26" s="26" t="s">
        <v>523</v>
      </c>
      <c r="B26" s="20">
        <v>1</v>
      </c>
      <c r="C26" s="21">
        <v>45384</v>
      </c>
    </row>
    <row r="27" spans="1:3" ht="15.6">
      <c r="A27" s="26"/>
      <c r="B27" s="20"/>
      <c r="C27" s="21"/>
    </row>
    <row r="28" spans="1:3" ht="15.6">
      <c r="A28" s="26" t="s">
        <v>524</v>
      </c>
      <c r="B28" s="20">
        <v>1</v>
      </c>
      <c r="C28" s="21">
        <v>12400</v>
      </c>
    </row>
    <row r="29" spans="1:3" ht="15.6">
      <c r="A29" s="26"/>
      <c r="B29" s="20"/>
      <c r="C29" s="21"/>
    </row>
    <row r="30" spans="1:3" ht="15.6">
      <c r="A30" s="26" t="s">
        <v>525</v>
      </c>
      <c r="B30" s="20">
        <v>1</v>
      </c>
      <c r="C30" s="21">
        <v>71065</v>
      </c>
    </row>
    <row r="31" spans="1:3" ht="15.6">
      <c r="A31" s="26"/>
      <c r="B31" s="20"/>
      <c r="C31" s="21"/>
    </row>
    <row r="32" spans="1:3" ht="15.6">
      <c r="A32" s="26" t="s">
        <v>526</v>
      </c>
      <c r="B32" s="20">
        <v>1</v>
      </c>
      <c r="C32" s="21">
        <f>590+250+300</f>
        <v>1140</v>
      </c>
    </row>
    <row r="33" spans="1:3" ht="15.6">
      <c r="A33" s="26"/>
      <c r="B33" s="20"/>
      <c r="C33" s="21"/>
    </row>
    <row r="34" spans="1:3" ht="15.6">
      <c r="A34" s="27" t="s">
        <v>127</v>
      </c>
      <c r="B34" s="20">
        <v>1</v>
      </c>
      <c r="C34" s="21">
        <f>SUM(C16:C33)</f>
        <v>4645612</v>
      </c>
    </row>
    <row r="35" spans="1:3">
      <c r="A35" s="244" t="s">
        <v>67</v>
      </c>
      <c r="B35" s="245"/>
      <c r="C35" s="246"/>
    </row>
    <row r="36" spans="1:3">
      <c r="A36" s="247" t="s">
        <v>179</v>
      </c>
      <c r="B36" s="248"/>
      <c r="C36" s="249"/>
    </row>
    <row r="37" spans="1:3">
      <c r="A37" s="476" t="s">
        <v>69</v>
      </c>
      <c r="B37" s="477"/>
      <c r="C37" s="478"/>
    </row>
    <row r="38" spans="1:3">
      <c r="A38" s="479" t="s">
        <v>327</v>
      </c>
      <c r="B38" s="480"/>
      <c r="C38" s="481"/>
    </row>
    <row r="39" spans="1:3">
      <c r="A39" s="482" t="s">
        <v>70</v>
      </c>
      <c r="B39" s="483"/>
      <c r="C39" s="484"/>
    </row>
    <row r="40" spans="1:3">
      <c r="A40" s="454" t="s">
        <v>328</v>
      </c>
      <c r="B40" s="455"/>
      <c r="C40" s="456"/>
    </row>
    <row r="41" spans="1:3">
      <c r="A41" s="89" t="s">
        <v>71</v>
      </c>
      <c r="B41" s="250"/>
      <c r="C41" s="251"/>
    </row>
    <row r="42" spans="1:3">
      <c r="A42" s="29" t="s">
        <v>72</v>
      </c>
      <c r="B42" s="30"/>
      <c r="C42" s="8"/>
    </row>
    <row r="43" spans="1:3">
      <c r="A43" s="29" t="s">
        <v>73</v>
      </c>
      <c r="B43" s="30"/>
      <c r="C43" s="8"/>
    </row>
    <row r="44" spans="1:3">
      <c r="A44" s="31" t="s">
        <v>74</v>
      </c>
      <c r="B44" s="30"/>
      <c r="C44" s="8"/>
    </row>
    <row r="45" spans="1:3">
      <c r="A45" s="31" t="s">
        <v>75</v>
      </c>
      <c r="B45" s="30"/>
      <c r="C45" s="8"/>
    </row>
    <row r="46" spans="1:3">
      <c r="A46" s="31" t="s">
        <v>76</v>
      </c>
      <c r="B46" s="30"/>
      <c r="C46" s="8"/>
    </row>
    <row r="47" spans="1:3">
      <c r="A47" s="32" t="s">
        <v>26</v>
      </c>
      <c r="B47" s="33"/>
      <c r="C47" s="34"/>
    </row>
    <row r="48" spans="1:3">
      <c r="A48" s="31" t="s">
        <v>77</v>
      </c>
      <c r="B48" s="30"/>
      <c r="C48" s="8"/>
    </row>
    <row r="49" spans="1:3">
      <c r="A49" s="35" t="s">
        <v>30</v>
      </c>
      <c r="B49" s="36"/>
      <c r="C49" s="37"/>
    </row>
    <row r="50" spans="1:3">
      <c r="A50" s="32" t="s">
        <v>78</v>
      </c>
      <c r="B50" s="36"/>
      <c r="C50" s="37"/>
    </row>
    <row r="51" spans="1:3">
      <c r="A51" s="38" t="s">
        <v>109</v>
      </c>
      <c r="B51" s="36"/>
      <c r="C51" s="37"/>
    </row>
    <row r="52" spans="1:3">
      <c r="A52" s="39" t="s">
        <v>110</v>
      </c>
      <c r="B52" s="36"/>
      <c r="C52" s="37"/>
    </row>
    <row r="53" spans="1:3">
      <c r="A53" s="39" t="s">
        <v>111</v>
      </c>
      <c r="B53" s="36" t="s">
        <v>112</v>
      </c>
      <c r="C53" s="37"/>
    </row>
    <row r="54" spans="1:3">
      <c r="A54" s="40" t="s">
        <v>113</v>
      </c>
      <c r="B54" s="36"/>
      <c r="C54" s="37"/>
    </row>
    <row r="55" spans="1:3" ht="15.6">
      <c r="A55" s="41" t="s">
        <v>114</v>
      </c>
      <c r="B55" s="11"/>
      <c r="C55" s="7" t="s">
        <v>32</v>
      </c>
    </row>
    <row r="56" spans="1:3" ht="15.6">
      <c r="A56" s="41" t="s">
        <v>115</v>
      </c>
      <c r="B56" s="11"/>
      <c r="C56" s="42" t="s">
        <v>37</v>
      </c>
    </row>
    <row r="57" spans="1:3" ht="15.6">
      <c r="A57" s="41" t="s">
        <v>116</v>
      </c>
      <c r="B57" s="11"/>
      <c r="C57" s="42" t="s">
        <v>117</v>
      </c>
    </row>
    <row r="58" spans="1:3" ht="15.6">
      <c r="A58" s="41" t="s">
        <v>118</v>
      </c>
      <c r="B58" s="11"/>
      <c r="C58" s="42" t="s">
        <v>527</v>
      </c>
    </row>
    <row r="59" spans="1:3">
      <c r="A59" s="43" t="s">
        <v>120</v>
      </c>
      <c r="B59" s="44"/>
      <c r="C59" s="45">
        <v>9601254780</v>
      </c>
    </row>
  </sheetData>
  <mergeCells count="6">
    <mergeCell ref="A40:C40"/>
    <mergeCell ref="B12:C12"/>
    <mergeCell ref="A13:C13"/>
    <mergeCell ref="A37:C37"/>
    <mergeCell ref="A38:C38"/>
    <mergeCell ref="A39:C39"/>
  </mergeCells>
  <pageMargins left="0.75" right="0.75" top="1" bottom="1" header="0.5" footer="0.5"/>
  <pageSetup paperSize="9" scale="71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C57"/>
  <sheetViews>
    <sheetView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136</v>
      </c>
      <c r="B11" s="11"/>
      <c r="C11" s="8"/>
    </row>
    <row r="12" spans="1:3" ht="58.95" customHeight="1">
      <c r="A12" s="96" t="s">
        <v>137</v>
      </c>
      <c r="B12" s="11"/>
      <c r="C12" s="138" t="s">
        <v>138</v>
      </c>
    </row>
    <row r="13" spans="1:3" ht="19.95" customHeight="1">
      <c r="A13" s="387" t="s">
        <v>139</v>
      </c>
      <c r="B13" s="388"/>
      <c r="C13" s="389"/>
    </row>
    <row r="14" spans="1:3" ht="22.8">
      <c r="A14" s="390" t="s">
        <v>62</v>
      </c>
      <c r="B14" s="391"/>
      <c r="C14" s="392"/>
    </row>
    <row r="15" spans="1:3" ht="15.6">
      <c r="A15" s="16" t="s">
        <v>12</v>
      </c>
      <c r="B15" s="17" t="s">
        <v>13</v>
      </c>
      <c r="C15" s="18" t="s">
        <v>63</v>
      </c>
    </row>
    <row r="16" spans="1:3" ht="41.4">
      <c r="A16" s="19" t="s">
        <v>140</v>
      </c>
      <c r="B16" s="20"/>
      <c r="C16" s="21"/>
    </row>
    <row r="17" spans="1:3" ht="15.6" hidden="1">
      <c r="A17" s="22" t="s">
        <v>96</v>
      </c>
      <c r="B17" s="23">
        <v>1</v>
      </c>
      <c r="C17" s="24">
        <v>1258041</v>
      </c>
    </row>
    <row r="18" spans="1:3" ht="15.6" hidden="1">
      <c r="A18" s="22" t="s">
        <v>97</v>
      </c>
      <c r="B18" s="23">
        <v>1</v>
      </c>
      <c r="C18" s="24">
        <f>C17*14%</f>
        <v>176125.74000000002</v>
      </c>
    </row>
    <row r="19" spans="1:3" ht="15.6" hidden="1">
      <c r="A19" s="22" t="s">
        <v>98</v>
      </c>
      <c r="B19" s="23">
        <v>1</v>
      </c>
      <c r="C19" s="24">
        <f>C17*14%</f>
        <v>176125.74000000002</v>
      </c>
    </row>
    <row r="20" spans="1:3" ht="15.6" hidden="1">
      <c r="A20" s="22" t="s">
        <v>99</v>
      </c>
      <c r="B20" s="23">
        <v>1</v>
      </c>
      <c r="C20" s="108">
        <f>C17*15%</f>
        <v>188706.15</v>
      </c>
    </row>
    <row r="21" spans="1:3" ht="15.6">
      <c r="A21" s="22" t="s">
        <v>100</v>
      </c>
      <c r="B21" s="23">
        <v>1</v>
      </c>
      <c r="C21" s="24">
        <v>1086000</v>
      </c>
    </row>
    <row r="22" spans="1:3" ht="15.6">
      <c r="A22" s="22"/>
      <c r="B22" s="23"/>
      <c r="C22" s="25"/>
    </row>
    <row r="23" spans="1:3" ht="15.6">
      <c r="A23" s="22" t="s">
        <v>141</v>
      </c>
      <c r="B23" s="23">
        <v>1</v>
      </c>
      <c r="C23" s="25">
        <v>48888</v>
      </c>
    </row>
    <row r="24" spans="1:3" ht="15.6">
      <c r="A24" s="22"/>
      <c r="B24" s="23"/>
      <c r="C24" s="25"/>
    </row>
    <row r="25" spans="1:3" ht="15.6">
      <c r="A25" s="26" t="s">
        <v>85</v>
      </c>
      <c r="B25" s="20">
        <v>1</v>
      </c>
      <c r="C25" s="21">
        <v>51091</v>
      </c>
    </row>
    <row r="26" spans="1:3" ht="15.6">
      <c r="A26" s="26"/>
      <c r="B26" s="20"/>
      <c r="C26" s="21"/>
    </row>
    <row r="27" spans="1:3" ht="15.6">
      <c r="A27" s="26" t="s">
        <v>142</v>
      </c>
      <c r="B27" s="20">
        <v>1</v>
      </c>
      <c r="C27" s="21">
        <v>10860</v>
      </c>
    </row>
    <row r="28" spans="1:3" ht="15.6">
      <c r="A28" s="26"/>
      <c r="B28" s="20"/>
      <c r="C28" s="21"/>
    </row>
    <row r="29" spans="1:3" ht="15.6">
      <c r="A29" s="26" t="s">
        <v>143</v>
      </c>
      <c r="B29" s="20">
        <v>1</v>
      </c>
      <c r="C29" s="21">
        <v>0</v>
      </c>
    </row>
    <row r="30" spans="1:3" ht="15.6">
      <c r="A30" s="26"/>
      <c r="B30" s="20"/>
      <c r="C30" s="21"/>
    </row>
    <row r="31" spans="1:3" ht="15.6">
      <c r="A31" s="26" t="s">
        <v>144</v>
      </c>
      <c r="B31" s="20">
        <v>1</v>
      </c>
      <c r="C31" s="21">
        <v>8000</v>
      </c>
    </row>
    <row r="32" spans="1:3" ht="15.6">
      <c r="A32" s="26"/>
      <c r="B32" s="20"/>
      <c r="C32" s="21"/>
    </row>
    <row r="33" spans="1:3" ht="15.6">
      <c r="A33" s="26" t="s">
        <v>66</v>
      </c>
      <c r="B33" s="20">
        <v>1</v>
      </c>
      <c r="C33" s="21">
        <v>17053</v>
      </c>
    </row>
    <row r="34" spans="1:3" ht="15.6">
      <c r="A34" s="27" t="s">
        <v>127</v>
      </c>
      <c r="B34" s="20">
        <v>1</v>
      </c>
      <c r="C34" s="21">
        <f>SUM(C21:C33)</f>
        <v>1221892</v>
      </c>
    </row>
    <row r="35" spans="1:3">
      <c r="A35" s="72" t="s">
        <v>67</v>
      </c>
      <c r="B35" s="30"/>
      <c r="C35" s="8"/>
    </row>
    <row r="36" spans="1:3">
      <c r="A36" s="77" t="s">
        <v>68</v>
      </c>
      <c r="B36" s="30"/>
      <c r="C36" s="8"/>
    </row>
    <row r="37" spans="1:3" ht="36">
      <c r="A37" s="73" t="s">
        <v>69</v>
      </c>
      <c r="B37" s="11"/>
      <c r="C37" s="9"/>
    </row>
    <row r="38" spans="1:3">
      <c r="A38" s="381" t="s">
        <v>70</v>
      </c>
      <c r="B38" s="382"/>
      <c r="C38" s="383"/>
    </row>
    <row r="39" spans="1:3">
      <c r="A39" s="29" t="s">
        <v>71</v>
      </c>
      <c r="B39" s="30"/>
      <c r="C39" s="8"/>
    </row>
    <row r="40" spans="1:3">
      <c r="A40" s="29" t="s">
        <v>72</v>
      </c>
      <c r="B40" s="30"/>
      <c r="C40" s="8"/>
    </row>
    <row r="41" spans="1:3">
      <c r="A41" s="29" t="s">
        <v>73</v>
      </c>
      <c r="B41" s="30"/>
      <c r="C41" s="8"/>
    </row>
    <row r="42" spans="1:3">
      <c r="A42" s="31" t="s">
        <v>74</v>
      </c>
      <c r="B42" s="30"/>
      <c r="C42" s="8"/>
    </row>
    <row r="43" spans="1:3">
      <c r="A43" s="31" t="s">
        <v>75</v>
      </c>
      <c r="B43" s="30"/>
      <c r="C43" s="8"/>
    </row>
    <row r="44" spans="1:3">
      <c r="A44" s="31" t="s">
        <v>76</v>
      </c>
      <c r="B44" s="30"/>
      <c r="C44" s="8"/>
    </row>
    <row r="45" spans="1:3">
      <c r="A45" s="32" t="s">
        <v>26</v>
      </c>
      <c r="B45" s="33"/>
      <c r="C45" s="34"/>
    </row>
    <row r="46" spans="1:3">
      <c r="A46" s="31" t="s">
        <v>77</v>
      </c>
      <c r="B46" s="30"/>
      <c r="C46" s="8"/>
    </row>
    <row r="47" spans="1:3">
      <c r="A47" s="35" t="s">
        <v>30</v>
      </c>
      <c r="B47" s="36"/>
      <c r="C47" s="37"/>
    </row>
    <row r="48" spans="1:3">
      <c r="A48" s="32" t="s">
        <v>78</v>
      </c>
      <c r="B48" s="36"/>
      <c r="C48" s="37"/>
    </row>
    <row r="49" spans="1:3">
      <c r="A49" s="38" t="s">
        <v>109</v>
      </c>
      <c r="B49" s="36"/>
      <c r="C49" s="37"/>
    </row>
    <row r="50" spans="1:3">
      <c r="A50" s="39" t="s">
        <v>110</v>
      </c>
      <c r="B50" s="36"/>
      <c r="C50" s="37"/>
    </row>
    <row r="51" spans="1:3">
      <c r="A51" s="39" t="s">
        <v>111</v>
      </c>
      <c r="B51" s="36" t="s">
        <v>112</v>
      </c>
      <c r="C51" s="37"/>
    </row>
    <row r="52" spans="1:3">
      <c r="A52" s="40" t="s">
        <v>113</v>
      </c>
      <c r="B52" s="36"/>
      <c r="C52" s="37"/>
    </row>
    <row r="53" spans="1:3" ht="15.6">
      <c r="A53" s="41" t="s">
        <v>114</v>
      </c>
      <c r="B53" s="11"/>
      <c r="C53" s="7" t="s">
        <v>32</v>
      </c>
    </row>
    <row r="54" spans="1:3" ht="15.6">
      <c r="A54" s="41" t="s">
        <v>115</v>
      </c>
      <c r="B54" s="11"/>
      <c r="C54" s="42" t="s">
        <v>37</v>
      </c>
    </row>
    <row r="55" spans="1:3" ht="15.6">
      <c r="A55" s="41" t="s">
        <v>116</v>
      </c>
      <c r="B55" s="11"/>
      <c r="C55" s="42" t="s">
        <v>117</v>
      </c>
    </row>
    <row r="56" spans="1:3" ht="15.6">
      <c r="A56" s="41" t="s">
        <v>118</v>
      </c>
      <c r="B56" s="11"/>
      <c r="C56" s="42" t="s">
        <v>145</v>
      </c>
    </row>
    <row r="57" spans="1:3">
      <c r="A57" s="43" t="s">
        <v>120</v>
      </c>
      <c r="B57" s="44"/>
      <c r="C57" s="45">
        <v>9601254780</v>
      </c>
    </row>
  </sheetData>
  <mergeCells count="3">
    <mergeCell ref="A13:C13"/>
    <mergeCell ref="A14:C14"/>
    <mergeCell ref="A38:C38"/>
  </mergeCells>
  <pageMargins left="0.75" right="0.75" top="1" bottom="1" header="0.5" footer="0.5"/>
  <pageSetup paperSize="9" scale="76" orientation="portrait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sheetPr>
    <pageSetUpPr fitToPage="1"/>
  </sheetPr>
  <dimension ref="A1:C63"/>
  <sheetViews>
    <sheetView topLeftCell="A4" workbookViewId="0">
      <selection activeCell="C28" sqref="A27:C29"/>
    </sheetView>
  </sheetViews>
  <sheetFormatPr defaultColWidth="9.109375" defaultRowHeight="14.4"/>
  <cols>
    <col min="1" max="1" width="62.6640625" customWidth="1"/>
    <col min="2" max="2" width="12.5546875" customWidth="1"/>
    <col min="3" max="3" width="41.5546875" customWidth="1"/>
  </cols>
  <sheetData>
    <row r="1" spans="1:3">
      <c r="A1" s="62"/>
      <c r="B1" s="2"/>
      <c r="C1" s="3"/>
    </row>
    <row r="2" spans="1:3" ht="21">
      <c r="A2" s="4" t="s">
        <v>0</v>
      </c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9.95" customHeight="1">
      <c r="A11" s="49" t="s">
        <v>528</v>
      </c>
      <c r="B11" s="11"/>
      <c r="C11" s="8"/>
    </row>
    <row r="12" spans="1:3" ht="37.950000000000003" customHeight="1">
      <c r="A12" s="242" t="s">
        <v>10</v>
      </c>
      <c r="B12" s="11"/>
      <c r="C12" s="97" t="s">
        <v>529</v>
      </c>
    </row>
    <row r="13" spans="1:3" ht="22.8">
      <c r="A13" s="360" t="s">
        <v>62</v>
      </c>
      <c r="B13" s="361"/>
      <c r="C13" s="362"/>
    </row>
    <row r="14" spans="1:3" ht="15.6">
      <c r="A14" s="16" t="s">
        <v>12</v>
      </c>
      <c r="B14" s="17" t="s">
        <v>13</v>
      </c>
      <c r="C14" s="18" t="s">
        <v>63</v>
      </c>
    </row>
    <row r="15" spans="1:3" ht="34.950000000000003" customHeight="1">
      <c r="A15" s="243" t="s">
        <v>530</v>
      </c>
      <c r="B15" s="20"/>
      <c r="C15" s="21"/>
    </row>
    <row r="16" spans="1:3" ht="15.6">
      <c r="A16" s="22" t="s">
        <v>96</v>
      </c>
      <c r="B16" s="23">
        <v>1</v>
      </c>
      <c r="C16" s="24">
        <v>1380420.33</v>
      </c>
    </row>
    <row r="17" spans="1:3" ht="15.6">
      <c r="A17" s="22" t="s">
        <v>97</v>
      </c>
      <c r="B17" s="23">
        <v>1</v>
      </c>
      <c r="C17" s="24">
        <f>C16*14%</f>
        <v>193258.84620000003</v>
      </c>
    </row>
    <row r="18" spans="1:3" ht="15.6">
      <c r="A18" s="22" t="s">
        <v>98</v>
      </c>
      <c r="B18" s="23">
        <v>1</v>
      </c>
      <c r="C18" s="24">
        <f>C16*14%</f>
        <v>193258.84620000003</v>
      </c>
    </row>
    <row r="19" spans="1:3" ht="15.6">
      <c r="A19" s="22" t="s">
        <v>99</v>
      </c>
      <c r="B19" s="23">
        <v>1</v>
      </c>
      <c r="C19" s="108">
        <f>C16*15%</f>
        <v>207063.04949999999</v>
      </c>
    </row>
    <row r="20" spans="1:3" ht="15.6">
      <c r="A20" s="22" t="s">
        <v>100</v>
      </c>
      <c r="B20" s="23">
        <v>1</v>
      </c>
      <c r="C20" s="24">
        <v>1974000</v>
      </c>
    </row>
    <row r="21" spans="1:3" ht="15.6">
      <c r="A21" s="22"/>
      <c r="B21" s="23"/>
      <c r="C21" s="25"/>
    </row>
    <row r="22" spans="1:3" ht="15.6">
      <c r="A22" s="22" t="s">
        <v>101</v>
      </c>
      <c r="B22" s="23">
        <v>1</v>
      </c>
      <c r="C22" s="25">
        <v>19740</v>
      </c>
    </row>
    <row r="23" spans="1:3" ht="15.6">
      <c r="A23" s="22"/>
      <c r="B23" s="23"/>
      <c r="C23" s="25"/>
    </row>
    <row r="24" spans="1:3" ht="15.6">
      <c r="A24" s="26" t="s">
        <v>200</v>
      </c>
      <c r="B24" s="20">
        <v>1</v>
      </c>
      <c r="C24" s="21">
        <v>86675</v>
      </c>
    </row>
    <row r="25" spans="1:3" ht="15.6">
      <c r="A25" s="26"/>
      <c r="B25" s="20"/>
      <c r="C25" s="21"/>
    </row>
    <row r="26" spans="1:3" ht="15.6">
      <c r="A26" s="26" t="s">
        <v>103</v>
      </c>
      <c r="B26" s="20">
        <v>1</v>
      </c>
      <c r="C26" s="21">
        <v>0</v>
      </c>
    </row>
    <row r="27" spans="1:3" ht="15.6">
      <c r="A27" s="26"/>
      <c r="B27" s="20"/>
      <c r="C27" s="21"/>
    </row>
    <row r="28" spans="1:3" ht="27.6">
      <c r="A28" s="26" t="s">
        <v>104</v>
      </c>
      <c r="B28" s="20">
        <v>1</v>
      </c>
      <c r="C28" s="21">
        <v>37987</v>
      </c>
    </row>
    <row r="29" spans="1:3" ht="15.6">
      <c r="A29" s="26"/>
      <c r="B29" s="20"/>
      <c r="C29" s="21"/>
    </row>
    <row r="30" spans="1:3" ht="15.6">
      <c r="A30" s="26" t="s">
        <v>105</v>
      </c>
      <c r="B30" s="20">
        <v>1</v>
      </c>
      <c r="C30" s="21">
        <v>890</v>
      </c>
    </row>
    <row r="31" spans="1:3" ht="15.6">
      <c r="A31" s="26"/>
      <c r="B31" s="20"/>
      <c r="C31" s="21"/>
    </row>
    <row r="32" spans="1:3" ht="15.6">
      <c r="A32" s="26" t="s">
        <v>106</v>
      </c>
      <c r="B32" s="20">
        <v>1</v>
      </c>
      <c r="C32" s="21">
        <v>18771</v>
      </c>
    </row>
    <row r="33" spans="1:3" ht="15.6">
      <c r="A33" s="26"/>
      <c r="B33" s="20"/>
      <c r="C33" s="21"/>
    </row>
    <row r="34" spans="1:3" ht="15.6">
      <c r="A34" s="26" t="s">
        <v>531</v>
      </c>
      <c r="B34" s="20"/>
      <c r="C34" s="21">
        <v>8200</v>
      </c>
    </row>
    <row r="35" spans="1:3" ht="15.6">
      <c r="A35" s="26"/>
      <c r="B35" s="20"/>
      <c r="C35" s="21"/>
    </row>
    <row r="36" spans="1:3" ht="15.6">
      <c r="A36" s="26" t="s">
        <v>107</v>
      </c>
      <c r="B36" s="20">
        <v>1</v>
      </c>
      <c r="C36" s="21">
        <v>250</v>
      </c>
    </row>
    <row r="37" spans="1:3" ht="15.6">
      <c r="A37" s="26"/>
      <c r="B37" s="20"/>
      <c r="C37" s="21"/>
    </row>
    <row r="38" spans="1:3" ht="15.6">
      <c r="A38" s="26" t="s">
        <v>108</v>
      </c>
      <c r="B38" s="20">
        <v>1</v>
      </c>
      <c r="C38" s="21">
        <v>4500</v>
      </c>
    </row>
    <row r="39" spans="1:3" ht="15.6">
      <c r="A39" s="98" t="s">
        <v>23</v>
      </c>
      <c r="B39" s="20">
        <v>1</v>
      </c>
      <c r="C39" s="21">
        <f>SUM(C20:C38)</f>
        <v>2151013</v>
      </c>
    </row>
    <row r="40" spans="1:3">
      <c r="A40" s="72" t="s">
        <v>67</v>
      </c>
      <c r="B40" s="30"/>
      <c r="C40" s="8"/>
    </row>
    <row r="41" spans="1:3">
      <c r="A41" s="77" t="s">
        <v>68</v>
      </c>
      <c r="B41" s="30"/>
      <c r="C41" s="8"/>
    </row>
    <row r="42" spans="1:3" ht="20.399999999999999">
      <c r="A42" s="130" t="s">
        <v>69</v>
      </c>
      <c r="B42" s="11"/>
      <c r="C42" s="9"/>
    </row>
    <row r="43" spans="1:3" ht="15.6">
      <c r="A43" s="237" t="s">
        <v>532</v>
      </c>
      <c r="B43" s="11"/>
      <c r="C43" s="9"/>
    </row>
    <row r="44" spans="1:3">
      <c r="A44" s="369" t="s">
        <v>70</v>
      </c>
      <c r="B44" s="370"/>
      <c r="C44" s="371"/>
    </row>
    <row r="45" spans="1:3">
      <c r="A45" s="29" t="s">
        <v>71</v>
      </c>
      <c r="B45" s="30"/>
      <c r="C45" s="8"/>
    </row>
    <row r="46" spans="1:3">
      <c r="A46" s="29" t="s">
        <v>72</v>
      </c>
      <c r="B46" s="30"/>
      <c r="C46" s="8"/>
    </row>
    <row r="47" spans="1:3">
      <c r="A47" s="29" t="s">
        <v>73</v>
      </c>
      <c r="B47" s="30"/>
      <c r="C47" s="8"/>
    </row>
    <row r="48" spans="1:3">
      <c r="A48" s="31" t="s">
        <v>74</v>
      </c>
      <c r="B48" s="30"/>
      <c r="C48" s="8"/>
    </row>
    <row r="49" spans="1:3">
      <c r="A49" s="31" t="s">
        <v>75</v>
      </c>
      <c r="B49" s="30"/>
      <c r="C49" s="8"/>
    </row>
    <row r="50" spans="1:3">
      <c r="A50" s="31" t="s">
        <v>76</v>
      </c>
      <c r="B50" s="30"/>
      <c r="C50" s="8"/>
    </row>
    <row r="51" spans="1:3">
      <c r="A51" s="32" t="s">
        <v>26</v>
      </c>
      <c r="B51" s="33"/>
      <c r="C51" s="34"/>
    </row>
    <row r="52" spans="1:3">
      <c r="A52" s="31" t="s">
        <v>77</v>
      </c>
      <c r="B52" s="30"/>
      <c r="C52" s="8"/>
    </row>
    <row r="53" spans="1:3">
      <c r="A53" s="35" t="s">
        <v>30</v>
      </c>
      <c r="B53" s="36"/>
      <c r="C53" s="37"/>
    </row>
    <row r="54" spans="1:3">
      <c r="A54" s="32" t="s">
        <v>78</v>
      </c>
      <c r="B54" s="36"/>
      <c r="C54" s="37"/>
    </row>
    <row r="55" spans="1:3">
      <c r="A55" s="38" t="s">
        <v>109</v>
      </c>
      <c r="B55" s="36"/>
      <c r="C55" s="37"/>
    </row>
    <row r="56" spans="1:3">
      <c r="A56" s="39" t="s">
        <v>110</v>
      </c>
      <c r="B56" s="36"/>
      <c r="C56" s="37"/>
    </row>
    <row r="57" spans="1:3">
      <c r="A57" s="39" t="s">
        <v>111</v>
      </c>
      <c r="B57" s="36" t="s">
        <v>112</v>
      </c>
      <c r="C57" s="37"/>
    </row>
    <row r="58" spans="1:3">
      <c r="A58" s="40" t="s">
        <v>113</v>
      </c>
      <c r="B58" s="36"/>
      <c r="C58" s="37"/>
    </row>
    <row r="59" spans="1:3" ht="15.6">
      <c r="A59" s="41" t="s">
        <v>114</v>
      </c>
      <c r="B59" s="11"/>
      <c r="C59" s="7" t="s">
        <v>32</v>
      </c>
    </row>
    <row r="60" spans="1:3" ht="15.6">
      <c r="A60" s="41" t="s">
        <v>115</v>
      </c>
      <c r="B60" s="11"/>
      <c r="C60" s="42" t="s">
        <v>37</v>
      </c>
    </row>
    <row r="61" spans="1:3" ht="15.6">
      <c r="A61" s="41" t="s">
        <v>116</v>
      </c>
      <c r="B61" s="11"/>
      <c r="C61" s="42" t="s">
        <v>117</v>
      </c>
    </row>
    <row r="62" spans="1:3" ht="15.6">
      <c r="A62" s="41" t="s">
        <v>118</v>
      </c>
      <c r="B62" s="11"/>
      <c r="C62" s="42" t="s">
        <v>119</v>
      </c>
    </row>
    <row r="63" spans="1:3">
      <c r="A63" s="43" t="s">
        <v>120</v>
      </c>
      <c r="B63" s="44"/>
      <c r="C63" s="45">
        <v>9913155952</v>
      </c>
    </row>
  </sheetData>
  <mergeCells count="2">
    <mergeCell ref="A13:C13"/>
    <mergeCell ref="A44:C44"/>
  </mergeCells>
  <pageMargins left="0.75" right="0.75" top="1" bottom="1" header="0.5" footer="0.5"/>
  <pageSetup paperSize="9" scale="66" orientation="portrait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"/>
  <sheetViews>
    <sheetView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sheetPr>
    <pageSetUpPr fitToPage="1"/>
  </sheetPr>
  <dimension ref="A1:C52"/>
  <sheetViews>
    <sheetView zoomScale="85" zoomScaleNormal="85"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533</v>
      </c>
    </row>
    <row r="11" spans="1:3">
      <c r="A11" s="49" t="s">
        <v>534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535</v>
      </c>
      <c r="B15" s="20">
        <v>1</v>
      </c>
      <c r="C15" s="21"/>
    </row>
    <row r="16" spans="1:3" ht="15.6">
      <c r="A16" s="241" t="s">
        <v>132</v>
      </c>
      <c r="B16" s="23">
        <v>1</v>
      </c>
      <c r="C16" s="25">
        <v>2976500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128838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168927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29765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72876</v>
      </c>
    </row>
    <row r="25" spans="1:3" ht="15.6">
      <c r="A25" s="56"/>
      <c r="B25" s="54"/>
      <c r="C25" s="55"/>
    </row>
    <row r="26" spans="1:3" ht="15.6">
      <c r="A26" s="56" t="s">
        <v>144</v>
      </c>
      <c r="B26" s="54">
        <v>1</v>
      </c>
      <c r="C26" s="55">
        <v>12000</v>
      </c>
    </row>
    <row r="27" spans="1:3" ht="15.6">
      <c r="A27" s="56"/>
      <c r="B27" s="54"/>
      <c r="C27" s="55"/>
    </row>
    <row r="28" spans="1:3" ht="15.6">
      <c r="A28" s="56" t="s">
        <v>66</v>
      </c>
      <c r="B28" s="54">
        <v>1</v>
      </c>
      <c r="C28" s="55">
        <v>44060</v>
      </c>
    </row>
    <row r="29" spans="1:3" ht="15.6">
      <c r="A29" s="56"/>
      <c r="B29" s="54"/>
      <c r="C29" s="55"/>
    </row>
    <row r="30" spans="1:3" ht="15.6">
      <c r="A30" s="56" t="s">
        <v>536</v>
      </c>
      <c r="B30" s="54">
        <v>1</v>
      </c>
      <c r="C30" s="55">
        <v>99850</v>
      </c>
    </row>
    <row r="31" spans="1:3" ht="15.6">
      <c r="A31" s="56"/>
      <c r="B31" s="54"/>
      <c r="C31" s="55"/>
    </row>
    <row r="32" spans="1:3" ht="15.6">
      <c r="A32" s="22" t="s">
        <v>127</v>
      </c>
      <c r="B32" s="20">
        <v>1</v>
      </c>
      <c r="C32" s="25">
        <f>SUM(C16:C31)</f>
        <v>3532816</v>
      </c>
    </row>
    <row r="33" spans="1:3">
      <c r="A33" s="384" t="s">
        <v>24</v>
      </c>
      <c r="B33" s="385"/>
      <c r="C33" s="386"/>
    </row>
    <row r="34" spans="1:3" ht="15.6">
      <c r="A34" s="87" t="s">
        <v>25</v>
      </c>
      <c r="B34" s="88"/>
      <c r="C34" s="86"/>
    </row>
    <row r="35" spans="1:3">
      <c r="A35" s="375" t="s">
        <v>87</v>
      </c>
      <c r="B35" s="376"/>
      <c r="C35" s="377"/>
    </row>
    <row r="36" spans="1:3">
      <c r="A36" s="378" t="s">
        <v>88</v>
      </c>
      <c r="B36" s="379"/>
      <c r="C36" s="380"/>
    </row>
    <row r="37" spans="1:3">
      <c r="A37" s="68" t="s">
        <v>134</v>
      </c>
      <c r="B37" s="69"/>
      <c r="C37" s="70"/>
    </row>
    <row r="38" spans="1:3">
      <c r="A38" s="378" t="s">
        <v>135</v>
      </c>
      <c r="B38" s="379"/>
      <c r="C38" s="380"/>
    </row>
    <row r="39" spans="1:3">
      <c r="A39" s="32" t="s">
        <v>26</v>
      </c>
      <c r="B39" s="33"/>
      <c r="C39" s="34"/>
    </row>
    <row r="40" spans="1:3">
      <c r="A40" s="31" t="s">
        <v>27</v>
      </c>
      <c r="B40" s="30"/>
      <c r="C40" s="8"/>
    </row>
    <row r="41" spans="1:3">
      <c r="A41" s="31" t="s">
        <v>28</v>
      </c>
      <c r="B41" s="30"/>
      <c r="C41" s="8"/>
    </row>
    <row r="42" spans="1:3">
      <c r="A42" s="58" t="s">
        <v>29</v>
      </c>
      <c r="B42" s="59"/>
      <c r="C42" s="60"/>
    </row>
    <row r="43" spans="1:3">
      <c r="A43" s="35" t="s">
        <v>30</v>
      </c>
      <c r="B43" s="36"/>
      <c r="C43" s="37"/>
    </row>
    <row r="44" spans="1:3" ht="15.6">
      <c r="A44" s="61" t="s">
        <v>31</v>
      </c>
      <c r="B44" s="62"/>
      <c r="C44" s="63" t="s">
        <v>32</v>
      </c>
    </row>
    <row r="45" spans="1:3">
      <c r="A45" s="31" t="s">
        <v>33</v>
      </c>
      <c r="B45" s="31"/>
      <c r="C45" s="42"/>
    </row>
    <row r="46" spans="1:3">
      <c r="A46" s="31" t="s">
        <v>34</v>
      </c>
      <c r="B46" s="31"/>
      <c r="C46" s="42"/>
    </row>
    <row r="47" spans="1:3">
      <c r="A47" s="31" t="s">
        <v>35</v>
      </c>
      <c r="B47" s="31"/>
      <c r="C47" s="42"/>
    </row>
    <row r="48" spans="1:3">
      <c r="A48" s="31" t="s">
        <v>36</v>
      </c>
      <c r="B48" s="31"/>
      <c r="C48" s="42" t="s">
        <v>37</v>
      </c>
    </row>
    <row r="49" spans="1:3">
      <c r="A49" s="31" t="s">
        <v>38</v>
      </c>
      <c r="B49" s="31"/>
      <c r="C49" s="42" t="s">
        <v>39</v>
      </c>
    </row>
    <row r="50" spans="1:3">
      <c r="A50" s="31" t="s">
        <v>40</v>
      </c>
      <c r="B50" s="31"/>
      <c r="C50" s="42" t="s">
        <v>119</v>
      </c>
    </row>
    <row r="51" spans="1:3">
      <c r="A51" s="31" t="s">
        <v>42</v>
      </c>
      <c r="B51" s="31"/>
      <c r="C51" s="42">
        <v>9913155952</v>
      </c>
    </row>
    <row r="52" spans="1:3">
      <c r="A52" s="64"/>
      <c r="B52" s="64"/>
      <c r="C52" s="45"/>
    </row>
  </sheetData>
  <mergeCells count="5">
    <mergeCell ref="A13:C13"/>
    <mergeCell ref="A33:C33"/>
    <mergeCell ref="A35:C35"/>
    <mergeCell ref="A36:C36"/>
    <mergeCell ref="A38:C38"/>
  </mergeCells>
  <pageMargins left="0.75" right="0.75" top="1" bottom="1" header="0.5" footer="0.5"/>
  <pageSetup paperSize="9" scale="83" orientation="portrait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sheetPr>
    <pageSetUpPr fitToPage="1"/>
  </sheetPr>
  <dimension ref="A1:C45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537</v>
      </c>
    </row>
    <row r="11" spans="1:3">
      <c r="A11" s="49" t="s">
        <v>538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539</v>
      </c>
      <c r="B15" s="20">
        <v>1</v>
      </c>
      <c r="C15" s="21"/>
    </row>
    <row r="16" spans="1:3" ht="15.6">
      <c r="A16" s="52" t="s">
        <v>132</v>
      </c>
      <c r="B16" s="23">
        <v>1</v>
      </c>
      <c r="C16" s="25">
        <v>2013500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86628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100151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20135</v>
      </c>
    </row>
    <row r="23" spans="1:3" ht="15.6">
      <c r="A23" s="56"/>
      <c r="B23" s="54"/>
      <c r="C23" s="55"/>
    </row>
    <row r="24" spans="1:3" ht="15.6">
      <c r="A24" s="82" t="s">
        <v>20</v>
      </c>
      <c r="B24" s="83">
        <v>1</v>
      </c>
      <c r="C24" s="84">
        <v>37438</v>
      </c>
    </row>
    <row r="25" spans="1:3" ht="15.6">
      <c r="A25" s="22" t="s">
        <v>127</v>
      </c>
      <c r="B25" s="20">
        <v>1</v>
      </c>
      <c r="C25" s="25">
        <f>SUM(C16:C24)</f>
        <v>2257852</v>
      </c>
    </row>
    <row r="26" spans="1:3">
      <c r="A26" s="384" t="s">
        <v>24</v>
      </c>
      <c r="B26" s="385"/>
      <c r="C26" s="386"/>
    </row>
    <row r="27" spans="1:3">
      <c r="A27" s="375" t="s">
        <v>220</v>
      </c>
      <c r="B27" s="376"/>
      <c r="C27" s="377"/>
    </row>
    <row r="28" spans="1:3">
      <c r="A28" s="65" t="s">
        <v>221</v>
      </c>
      <c r="B28" s="66"/>
      <c r="C28" s="67"/>
    </row>
    <row r="29" spans="1:3">
      <c r="A29" s="375" t="s">
        <v>87</v>
      </c>
      <c r="B29" s="376"/>
      <c r="C29" s="377"/>
    </row>
    <row r="30" spans="1:3">
      <c r="A30" s="378" t="s">
        <v>88</v>
      </c>
      <c r="B30" s="379"/>
      <c r="C30" s="380"/>
    </row>
    <row r="31" spans="1:3">
      <c r="A31" s="378" t="s">
        <v>222</v>
      </c>
      <c r="B31" s="379"/>
      <c r="C31" s="380"/>
    </row>
    <row r="32" spans="1:3">
      <c r="A32" s="32" t="s">
        <v>26</v>
      </c>
      <c r="B32" s="33"/>
      <c r="C32" s="34"/>
    </row>
    <row r="33" spans="1:3">
      <c r="A33" s="31" t="s">
        <v>27</v>
      </c>
      <c r="B33" s="30"/>
      <c r="C33" s="8"/>
    </row>
    <row r="34" spans="1:3">
      <c r="A34" s="31" t="s">
        <v>28</v>
      </c>
      <c r="B34" s="30"/>
      <c r="C34" s="8"/>
    </row>
    <row r="35" spans="1:3">
      <c r="A35" s="58" t="s">
        <v>29</v>
      </c>
      <c r="B35" s="59"/>
      <c r="C35" s="60"/>
    </row>
    <row r="36" spans="1:3">
      <c r="A36" s="35" t="s">
        <v>30</v>
      </c>
      <c r="B36" s="36"/>
      <c r="C36" s="37"/>
    </row>
    <row r="37" spans="1:3" ht="15.6">
      <c r="A37" s="61" t="s">
        <v>31</v>
      </c>
      <c r="B37" s="62"/>
      <c r="C37" s="63" t="s">
        <v>32</v>
      </c>
    </row>
    <row r="38" spans="1:3">
      <c r="A38" s="31" t="s">
        <v>33</v>
      </c>
      <c r="B38" s="31"/>
      <c r="C38" s="42"/>
    </row>
    <row r="39" spans="1:3">
      <c r="A39" s="31" t="s">
        <v>34</v>
      </c>
      <c r="B39" s="31"/>
      <c r="C39" s="42"/>
    </row>
    <row r="40" spans="1:3">
      <c r="A40" s="31" t="s">
        <v>35</v>
      </c>
      <c r="B40" s="31"/>
      <c r="C40" s="42"/>
    </row>
    <row r="41" spans="1:3">
      <c r="A41" s="31" t="s">
        <v>36</v>
      </c>
      <c r="B41" s="31"/>
      <c r="C41" s="42" t="s">
        <v>37</v>
      </c>
    </row>
    <row r="42" spans="1:3">
      <c r="A42" s="31" t="s">
        <v>38</v>
      </c>
      <c r="B42" s="31"/>
      <c r="C42" s="42" t="s">
        <v>39</v>
      </c>
    </row>
    <row r="43" spans="1:3">
      <c r="A43" s="31" t="s">
        <v>40</v>
      </c>
      <c r="B43" s="31"/>
      <c r="C43" s="42" t="s">
        <v>119</v>
      </c>
    </row>
    <row r="44" spans="1:3">
      <c r="A44" s="31" t="s">
        <v>42</v>
      </c>
      <c r="B44" s="31"/>
      <c r="C44" s="42">
        <v>9913155952</v>
      </c>
    </row>
    <row r="45" spans="1:3">
      <c r="A45" s="64"/>
      <c r="B45" s="64"/>
      <c r="C45" s="45"/>
    </row>
  </sheetData>
  <mergeCells count="6">
    <mergeCell ref="A31:C31"/>
    <mergeCell ref="A13:C13"/>
    <mergeCell ref="A26:C26"/>
    <mergeCell ref="A27:C27"/>
    <mergeCell ref="A29:C29"/>
    <mergeCell ref="A30:C30"/>
  </mergeCells>
  <pageMargins left="0.75" right="0.75" top="1" bottom="1" header="0.5" footer="0.5"/>
  <pageSetup paperSize="9" scale="86" orientation="portrait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sheetPr>
    <pageSetUpPr fitToPage="1"/>
  </sheetPr>
  <dimension ref="A1:C52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533</v>
      </c>
    </row>
    <row r="11" spans="1:3">
      <c r="A11" s="49" t="s">
        <v>534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41.4">
      <c r="A15" s="51" t="s">
        <v>540</v>
      </c>
      <c r="B15" s="20">
        <v>1</v>
      </c>
      <c r="C15" s="21"/>
    </row>
    <row r="16" spans="1:3" ht="15.6">
      <c r="A16" s="241" t="s">
        <v>132</v>
      </c>
      <c r="B16" s="23">
        <v>1</v>
      </c>
      <c r="C16" s="25">
        <v>2741500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118978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158279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27415</v>
      </c>
    </row>
    <row r="23" spans="1:3" ht="15.6">
      <c r="A23" s="56"/>
      <c r="B23" s="54"/>
      <c r="C23" s="55"/>
    </row>
    <row r="24" spans="1:3" ht="15.6">
      <c r="A24" s="56" t="s">
        <v>133</v>
      </c>
      <c r="B24" s="54">
        <v>1</v>
      </c>
      <c r="C24" s="55">
        <v>67125</v>
      </c>
    </row>
    <row r="25" spans="1:3" ht="15.6">
      <c r="A25" s="56"/>
      <c r="B25" s="54"/>
      <c r="C25" s="55"/>
    </row>
    <row r="26" spans="1:3" ht="15.6">
      <c r="A26" s="56" t="s">
        <v>144</v>
      </c>
      <c r="B26" s="54">
        <v>1</v>
      </c>
      <c r="C26" s="55">
        <v>12000</v>
      </c>
    </row>
    <row r="27" spans="1:3" ht="15.6">
      <c r="A27" s="56"/>
      <c r="B27" s="54"/>
      <c r="C27" s="55"/>
    </row>
    <row r="28" spans="1:3" ht="15.6">
      <c r="A28" s="56" t="s">
        <v>66</v>
      </c>
      <c r="B28" s="54">
        <v>1</v>
      </c>
      <c r="C28" s="55">
        <v>44060</v>
      </c>
    </row>
    <row r="29" spans="1:3" ht="15.6">
      <c r="A29" s="56"/>
      <c r="B29" s="54"/>
      <c r="C29" s="55"/>
    </row>
    <row r="30" spans="1:3" ht="15.6">
      <c r="A30" s="56" t="s">
        <v>536</v>
      </c>
      <c r="B30" s="54">
        <v>1</v>
      </c>
      <c r="C30" s="55">
        <v>99850</v>
      </c>
    </row>
    <row r="31" spans="1:3" ht="15.6">
      <c r="A31" s="56"/>
      <c r="B31" s="54"/>
      <c r="C31" s="55"/>
    </row>
    <row r="32" spans="1:3" ht="15.6">
      <c r="A32" s="22" t="s">
        <v>127</v>
      </c>
      <c r="B32" s="20">
        <v>1</v>
      </c>
      <c r="C32" s="25">
        <f>SUM(C16:C31)</f>
        <v>3269207</v>
      </c>
    </row>
    <row r="33" spans="1:3">
      <c r="A33" s="384" t="s">
        <v>24</v>
      </c>
      <c r="B33" s="385"/>
      <c r="C33" s="386"/>
    </row>
    <row r="34" spans="1:3" ht="15.6">
      <c r="A34" s="87" t="s">
        <v>25</v>
      </c>
      <c r="B34" s="88"/>
      <c r="C34" s="86"/>
    </row>
    <row r="35" spans="1:3">
      <c r="A35" s="375" t="s">
        <v>87</v>
      </c>
      <c r="B35" s="376"/>
      <c r="C35" s="377"/>
    </row>
    <row r="36" spans="1:3">
      <c r="A36" s="378" t="s">
        <v>88</v>
      </c>
      <c r="B36" s="379"/>
      <c r="C36" s="380"/>
    </row>
    <row r="37" spans="1:3">
      <c r="A37" s="68" t="s">
        <v>134</v>
      </c>
      <c r="B37" s="69"/>
      <c r="C37" s="70"/>
    </row>
    <row r="38" spans="1:3">
      <c r="A38" s="378" t="s">
        <v>135</v>
      </c>
      <c r="B38" s="379"/>
      <c r="C38" s="380"/>
    </row>
    <row r="39" spans="1:3">
      <c r="A39" s="32" t="s">
        <v>26</v>
      </c>
      <c r="B39" s="33"/>
      <c r="C39" s="34"/>
    </row>
    <row r="40" spans="1:3">
      <c r="A40" s="31" t="s">
        <v>27</v>
      </c>
      <c r="B40" s="30"/>
      <c r="C40" s="8"/>
    </row>
    <row r="41" spans="1:3">
      <c r="A41" s="31" t="s">
        <v>28</v>
      </c>
      <c r="B41" s="30"/>
      <c r="C41" s="8"/>
    </row>
    <row r="42" spans="1:3">
      <c r="A42" s="58" t="s">
        <v>29</v>
      </c>
      <c r="B42" s="59"/>
      <c r="C42" s="60"/>
    </row>
    <row r="43" spans="1:3">
      <c r="A43" s="35" t="s">
        <v>30</v>
      </c>
      <c r="B43" s="36"/>
      <c r="C43" s="37"/>
    </row>
    <row r="44" spans="1:3" ht="15.6">
      <c r="A44" s="61" t="s">
        <v>31</v>
      </c>
      <c r="B44" s="62"/>
      <c r="C44" s="63" t="s">
        <v>32</v>
      </c>
    </row>
    <row r="45" spans="1:3">
      <c r="A45" s="31" t="s">
        <v>33</v>
      </c>
      <c r="B45" s="31"/>
      <c r="C45" s="42"/>
    </row>
    <row r="46" spans="1:3">
      <c r="A46" s="31" t="s">
        <v>34</v>
      </c>
      <c r="B46" s="31"/>
      <c r="C46" s="42"/>
    </row>
    <row r="47" spans="1:3">
      <c r="A47" s="31" t="s">
        <v>35</v>
      </c>
      <c r="B47" s="31"/>
      <c r="C47" s="42"/>
    </row>
    <row r="48" spans="1:3">
      <c r="A48" s="31" t="s">
        <v>36</v>
      </c>
      <c r="B48" s="31"/>
      <c r="C48" s="42" t="s">
        <v>37</v>
      </c>
    </row>
    <row r="49" spans="1:3">
      <c r="A49" s="31" t="s">
        <v>38</v>
      </c>
      <c r="B49" s="31"/>
      <c r="C49" s="42" t="s">
        <v>39</v>
      </c>
    </row>
    <row r="50" spans="1:3">
      <c r="A50" s="31" t="s">
        <v>40</v>
      </c>
      <c r="B50" s="31"/>
      <c r="C50" s="42" t="s">
        <v>119</v>
      </c>
    </row>
    <row r="51" spans="1:3">
      <c r="A51" s="31" t="s">
        <v>42</v>
      </c>
      <c r="B51" s="31"/>
      <c r="C51" s="42">
        <v>9913155952</v>
      </c>
    </row>
    <row r="52" spans="1:3">
      <c r="A52" s="64"/>
      <c r="B52" s="64"/>
      <c r="C52" s="45"/>
    </row>
  </sheetData>
  <mergeCells count="5">
    <mergeCell ref="A13:C13"/>
    <mergeCell ref="A33:C33"/>
    <mergeCell ref="A35:C35"/>
    <mergeCell ref="A36:C36"/>
    <mergeCell ref="A38:C38"/>
  </mergeCells>
  <pageMargins left="0.75" right="0.75" top="1" bottom="1" header="0.5" footer="0.5"/>
  <pageSetup paperSize="9" scale="83" orientation="portrait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dimension ref="A1:C49"/>
  <sheetViews>
    <sheetView workbookViewId="0">
      <selection activeCell="A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90</v>
      </c>
    </row>
    <row r="5" spans="1:3" ht="15.6">
      <c r="A5" s="4"/>
      <c r="B5" s="11"/>
      <c r="C5" s="7" t="s">
        <v>4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 ht="15.6">
      <c r="A8" s="4"/>
      <c r="B8" s="5"/>
      <c r="C8" s="7"/>
    </row>
    <row r="9" spans="1:3" ht="15.6">
      <c r="A9" s="4"/>
      <c r="B9" s="5"/>
      <c r="C9" s="7"/>
    </row>
    <row r="10" spans="1:3" ht="15.6">
      <c r="A10" s="10" t="s">
        <v>91</v>
      </c>
      <c r="B10" s="11"/>
      <c r="C10" s="8"/>
    </row>
    <row r="11" spans="1:3" ht="15.6">
      <c r="A11" s="71" t="s">
        <v>541</v>
      </c>
      <c r="B11" s="13"/>
      <c r="C11" s="14"/>
    </row>
    <row r="12" spans="1:3" ht="15.6">
      <c r="A12" s="15" t="s">
        <v>542</v>
      </c>
      <c r="B12" s="444" t="s">
        <v>543</v>
      </c>
      <c r="C12" s="445"/>
    </row>
    <row r="13" spans="1:3" ht="22.8">
      <c r="A13" s="360" t="s">
        <v>62</v>
      </c>
      <c r="B13" s="391"/>
      <c r="C13" s="392"/>
    </row>
    <row r="14" spans="1:3" ht="15.6">
      <c r="A14" s="16" t="s">
        <v>12</v>
      </c>
      <c r="B14" s="17" t="s">
        <v>13</v>
      </c>
      <c r="C14" s="18" t="s">
        <v>63</v>
      </c>
    </row>
    <row r="15" spans="1:3" ht="41.4">
      <c r="A15" s="19" t="s">
        <v>544</v>
      </c>
      <c r="B15" s="20"/>
      <c r="C15" s="21"/>
    </row>
    <row r="16" spans="1:3" ht="15.6">
      <c r="A16" s="22" t="s">
        <v>100</v>
      </c>
      <c r="B16" s="23">
        <v>1</v>
      </c>
      <c r="C16" s="24">
        <v>4167000</v>
      </c>
    </row>
    <row r="17" spans="1:3" ht="15.6">
      <c r="A17" s="22"/>
      <c r="B17" s="23"/>
      <c r="C17" s="25"/>
    </row>
    <row r="18" spans="1:3" ht="15.6">
      <c r="A18" s="22" t="s">
        <v>101</v>
      </c>
      <c r="B18" s="23">
        <v>1</v>
      </c>
      <c r="C18" s="25">
        <v>41670</v>
      </c>
    </row>
    <row r="19" spans="1:3" ht="15.6">
      <c r="A19" s="22"/>
      <c r="B19" s="23"/>
      <c r="C19" s="25"/>
    </row>
    <row r="20" spans="1:3" ht="15.6">
      <c r="A20" s="26" t="s">
        <v>102</v>
      </c>
      <c r="B20" s="20">
        <v>1</v>
      </c>
      <c r="C20" s="21">
        <v>171470</v>
      </c>
    </row>
    <row r="21" spans="1:3" ht="15.6">
      <c r="A21" s="26"/>
      <c r="B21" s="20"/>
      <c r="C21" s="21"/>
    </row>
    <row r="22" spans="1:3" ht="15.6">
      <c r="A22" s="26" t="s">
        <v>324</v>
      </c>
      <c r="B22" s="20">
        <v>1</v>
      </c>
      <c r="C22" s="21">
        <v>167566</v>
      </c>
    </row>
    <row r="23" spans="1:3" ht="15.6">
      <c r="A23" s="26"/>
      <c r="B23" s="20"/>
      <c r="C23" s="21"/>
    </row>
    <row r="24" spans="1:3" ht="15.6">
      <c r="A24" s="27" t="s">
        <v>127</v>
      </c>
      <c r="B24" s="20">
        <v>1</v>
      </c>
      <c r="C24" s="21">
        <f>SUM(C16:C23)</f>
        <v>4547706</v>
      </c>
    </row>
    <row r="25" spans="1:3">
      <c r="A25" s="74" t="s">
        <v>67</v>
      </c>
      <c r="B25" s="75"/>
      <c r="C25" s="76"/>
    </row>
    <row r="26" spans="1:3">
      <c r="A26" s="77" t="s">
        <v>179</v>
      </c>
      <c r="B26" s="30"/>
      <c r="C26" s="8"/>
    </row>
    <row r="27" spans="1:3">
      <c r="A27" s="446" t="s">
        <v>69</v>
      </c>
      <c r="B27" s="447"/>
      <c r="C27" s="448"/>
    </row>
    <row r="28" spans="1:3">
      <c r="A28" s="411" t="s">
        <v>327</v>
      </c>
      <c r="B28" s="412"/>
      <c r="C28" s="413"/>
    </row>
    <row r="29" spans="1:3">
      <c r="A29" s="441" t="s">
        <v>70</v>
      </c>
      <c r="B29" s="442"/>
      <c r="C29" s="443"/>
    </row>
    <row r="30" spans="1:3">
      <c r="A30" s="449" t="s">
        <v>328</v>
      </c>
      <c r="B30" s="450"/>
      <c r="C30" s="451"/>
    </row>
    <row r="31" spans="1:3">
      <c r="A31" s="28" t="s">
        <v>71</v>
      </c>
      <c r="B31" s="79"/>
      <c r="C31" s="80"/>
    </row>
    <row r="32" spans="1:3">
      <c r="A32" s="29" t="s">
        <v>72</v>
      </c>
      <c r="B32" s="30"/>
      <c r="C32" s="8"/>
    </row>
    <row r="33" spans="1:3">
      <c r="A33" s="81" t="s">
        <v>329</v>
      </c>
      <c r="B33" s="30"/>
      <c r="C33" s="8"/>
    </row>
    <row r="34" spans="1:3">
      <c r="A34" s="31" t="s">
        <v>74</v>
      </c>
      <c r="B34" s="30"/>
      <c r="C34" s="8"/>
    </row>
    <row r="35" spans="1:3">
      <c r="A35" s="31" t="s">
        <v>75</v>
      </c>
      <c r="B35" s="30"/>
      <c r="C35" s="8"/>
    </row>
    <row r="36" spans="1:3">
      <c r="A36" s="31" t="s">
        <v>76</v>
      </c>
      <c r="B36" s="30"/>
      <c r="C36" s="8"/>
    </row>
    <row r="37" spans="1:3">
      <c r="A37" s="32" t="s">
        <v>26</v>
      </c>
      <c r="B37" s="33"/>
      <c r="C37" s="34"/>
    </row>
    <row r="38" spans="1:3">
      <c r="A38" s="31" t="s">
        <v>77</v>
      </c>
      <c r="B38" s="30"/>
      <c r="C38" s="8"/>
    </row>
    <row r="39" spans="1:3">
      <c r="A39" s="35" t="s">
        <v>30</v>
      </c>
      <c r="B39" s="36"/>
      <c r="C39" s="37"/>
    </row>
    <row r="40" spans="1:3">
      <c r="A40" s="32" t="s">
        <v>78</v>
      </c>
      <c r="B40" s="36"/>
      <c r="C40" s="37"/>
    </row>
    <row r="41" spans="1:3">
      <c r="A41" s="38" t="s">
        <v>109</v>
      </c>
      <c r="B41" s="36"/>
      <c r="C41" s="37"/>
    </row>
    <row r="42" spans="1:3">
      <c r="A42" s="39" t="s">
        <v>110</v>
      </c>
      <c r="B42" s="36"/>
      <c r="C42" s="37"/>
    </row>
    <row r="43" spans="1:3">
      <c r="A43" s="39" t="s">
        <v>111</v>
      </c>
      <c r="B43" s="36" t="s">
        <v>112</v>
      </c>
      <c r="C43" s="37"/>
    </row>
    <row r="44" spans="1:3">
      <c r="A44" s="40" t="s">
        <v>113</v>
      </c>
      <c r="B44" s="36"/>
      <c r="C44" s="37"/>
    </row>
    <row r="45" spans="1:3" ht="15.6">
      <c r="A45" s="41" t="s">
        <v>114</v>
      </c>
      <c r="B45" s="11"/>
      <c r="C45" s="7" t="s">
        <v>32</v>
      </c>
    </row>
    <row r="46" spans="1:3" ht="15.6">
      <c r="A46" s="41" t="s">
        <v>115</v>
      </c>
      <c r="B46" s="11"/>
      <c r="C46" s="42" t="s">
        <v>37</v>
      </c>
    </row>
    <row r="47" spans="1:3" ht="15.6">
      <c r="A47" s="41" t="s">
        <v>116</v>
      </c>
      <c r="B47" s="11"/>
      <c r="C47" s="42" t="s">
        <v>117</v>
      </c>
    </row>
    <row r="48" spans="1:3" ht="15.6">
      <c r="A48" s="41" t="s">
        <v>118</v>
      </c>
      <c r="B48" s="11"/>
      <c r="C48" s="42" t="s">
        <v>119</v>
      </c>
    </row>
    <row r="49" spans="1:3">
      <c r="A49" s="43" t="s">
        <v>120</v>
      </c>
      <c r="B49" s="44"/>
      <c r="C49" s="45">
        <v>8347002691</v>
      </c>
    </row>
  </sheetData>
  <mergeCells count="6">
    <mergeCell ref="A30:C30"/>
    <mergeCell ref="B12:C12"/>
    <mergeCell ref="A13:C13"/>
    <mergeCell ref="A27:C27"/>
    <mergeCell ref="A28:C28"/>
    <mergeCell ref="A29:C29"/>
  </mergeCells>
  <pageMargins left="0.75" right="0.75" top="1" bottom="1" header="0.5" footer="0.5"/>
  <pageSetup paperSize="9" orientation="portrait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dimension ref="A1:F55"/>
  <sheetViews>
    <sheetView workbookViewId="0">
      <selection activeCell="C28" sqref="A27:C29"/>
    </sheetView>
  </sheetViews>
  <sheetFormatPr defaultColWidth="9.109375" defaultRowHeight="14.4"/>
  <cols>
    <col min="1" max="1" width="58.109375" customWidth="1"/>
    <col min="2" max="2" width="12.5546875" customWidth="1"/>
    <col min="3" max="3" width="41.5546875" customWidth="1"/>
    <col min="6" max="6" width="10.44140625"/>
  </cols>
  <sheetData>
    <row r="1" spans="1:6">
      <c r="A1" s="1"/>
      <c r="B1" s="2"/>
      <c r="C1" s="3"/>
    </row>
    <row r="2" spans="1:6" ht="21">
      <c r="A2" s="46"/>
      <c r="B2" s="5"/>
      <c r="C2" s="6" t="s">
        <v>1</v>
      </c>
    </row>
    <row r="3" spans="1:6" ht="15.6">
      <c r="A3" s="4"/>
      <c r="B3" s="5"/>
      <c r="C3" s="7" t="s">
        <v>2</v>
      </c>
    </row>
    <row r="4" spans="1:6" ht="15.6">
      <c r="A4" s="4"/>
      <c r="B4" s="5"/>
      <c r="C4" s="7" t="s">
        <v>90</v>
      </c>
    </row>
    <row r="5" spans="1:6" ht="15.6">
      <c r="A5" s="4"/>
      <c r="B5" s="11"/>
      <c r="C5" s="7" t="s">
        <v>4</v>
      </c>
    </row>
    <row r="6" spans="1:6" ht="15.6">
      <c r="A6" s="4"/>
      <c r="B6" s="5"/>
      <c r="C6" s="7" t="s">
        <v>5</v>
      </c>
    </row>
    <row r="7" spans="1:6" ht="15.6">
      <c r="A7" s="4"/>
      <c r="B7" s="5"/>
      <c r="C7" s="7" t="s">
        <v>6</v>
      </c>
    </row>
    <row r="8" spans="1:6" ht="15.6">
      <c r="A8" s="4"/>
      <c r="B8" s="5"/>
      <c r="C8" s="7"/>
    </row>
    <row r="9" spans="1:6" ht="15.6">
      <c r="A9" s="4"/>
      <c r="B9" s="5"/>
      <c r="C9" s="7"/>
    </row>
    <row r="10" spans="1:6" ht="15.6">
      <c r="A10" s="10" t="s">
        <v>91</v>
      </c>
      <c r="B10" s="11"/>
      <c r="C10" s="8"/>
    </row>
    <row r="11" spans="1:6" ht="21" customHeight="1">
      <c r="A11" s="239" t="s">
        <v>545</v>
      </c>
      <c r="B11" s="13"/>
      <c r="C11" s="14"/>
    </row>
    <row r="12" spans="1:6" ht="15.6">
      <c r="A12" s="15" t="s">
        <v>10</v>
      </c>
      <c r="B12" s="444" t="s">
        <v>546</v>
      </c>
      <c r="C12" s="445"/>
    </row>
    <row r="13" spans="1:6" ht="22.8">
      <c r="A13" s="360" t="s">
        <v>62</v>
      </c>
      <c r="B13" s="391"/>
      <c r="C13" s="392"/>
    </row>
    <row r="14" spans="1:6" ht="15.6">
      <c r="A14" s="16" t="s">
        <v>12</v>
      </c>
      <c r="B14" s="17" t="s">
        <v>13</v>
      </c>
      <c r="C14" s="18" t="s">
        <v>63</v>
      </c>
    </row>
    <row r="15" spans="1:6" ht="55.2">
      <c r="A15" s="19" t="s">
        <v>547</v>
      </c>
      <c r="B15" s="20"/>
      <c r="C15" s="21"/>
      <c r="E15" t="s">
        <v>548</v>
      </c>
    </row>
    <row r="16" spans="1:6" ht="15.6">
      <c r="A16" s="22" t="s">
        <v>100</v>
      </c>
      <c r="B16" s="23">
        <v>1</v>
      </c>
      <c r="C16" s="24">
        <v>3797000</v>
      </c>
      <c r="F16" s="240"/>
    </row>
    <row r="17" spans="1:6" ht="15.6">
      <c r="A17" s="22"/>
      <c r="B17" s="23"/>
      <c r="C17" s="25"/>
    </row>
    <row r="18" spans="1:6" ht="15.6">
      <c r="A18" s="22" t="s">
        <v>101</v>
      </c>
      <c r="B18" s="23">
        <v>1</v>
      </c>
      <c r="C18" s="25">
        <v>37970</v>
      </c>
    </row>
    <row r="19" spans="1:6" ht="15.6">
      <c r="A19" s="22"/>
      <c r="B19" s="23"/>
      <c r="C19" s="25"/>
    </row>
    <row r="20" spans="1:6" ht="15.6">
      <c r="A20" s="26" t="s">
        <v>200</v>
      </c>
      <c r="B20" s="20">
        <v>1</v>
      </c>
      <c r="C20" s="21">
        <v>156670</v>
      </c>
    </row>
    <row r="21" spans="1:6" ht="15.6">
      <c r="A21" s="26"/>
      <c r="B21" s="20"/>
      <c r="C21" s="21"/>
    </row>
    <row r="22" spans="1:6" ht="15.6">
      <c r="A22" s="26" t="s">
        <v>324</v>
      </c>
      <c r="B22" s="20">
        <v>1</v>
      </c>
      <c r="C22" s="21">
        <v>155911</v>
      </c>
    </row>
    <row r="23" spans="1:6" ht="15.6">
      <c r="A23" s="26"/>
      <c r="B23" s="20"/>
      <c r="C23" s="21"/>
    </row>
    <row r="24" spans="1:6" ht="15.6">
      <c r="A24" s="26" t="s">
        <v>549</v>
      </c>
      <c r="B24" s="20">
        <v>1</v>
      </c>
      <c r="C24" s="21">
        <v>101278</v>
      </c>
    </row>
    <row r="25" spans="1:6" ht="15.6">
      <c r="A25" s="26"/>
      <c r="B25" s="20"/>
      <c r="C25" s="21"/>
    </row>
    <row r="26" spans="1:6" ht="15.6">
      <c r="A26" s="26" t="s">
        <v>550</v>
      </c>
      <c r="B26" s="20">
        <v>1</v>
      </c>
      <c r="C26" s="21">
        <v>61269</v>
      </c>
    </row>
    <row r="27" spans="1:6" ht="15.6">
      <c r="A27" s="26"/>
      <c r="B27" s="20"/>
      <c r="C27" s="21"/>
    </row>
    <row r="28" spans="1:6" ht="15.6">
      <c r="A28" s="26" t="s">
        <v>551</v>
      </c>
      <c r="B28" s="20">
        <v>1</v>
      </c>
      <c r="C28" s="21">
        <v>21942</v>
      </c>
    </row>
    <row r="29" spans="1:6" ht="15.6">
      <c r="A29" s="26"/>
      <c r="B29" s="20"/>
      <c r="C29" s="21"/>
    </row>
    <row r="30" spans="1:6" ht="15.6">
      <c r="A30" s="27" t="s">
        <v>127</v>
      </c>
      <c r="B30" s="20">
        <v>1</v>
      </c>
      <c r="C30" s="21">
        <f>SUM(C16:C29)</f>
        <v>4332040</v>
      </c>
    </row>
    <row r="31" spans="1:6">
      <c r="A31" s="74" t="s">
        <v>67</v>
      </c>
      <c r="B31" s="75"/>
      <c r="C31" s="76"/>
    </row>
    <row r="32" spans="1:6">
      <c r="A32" s="77" t="s">
        <v>179</v>
      </c>
      <c r="B32" s="30"/>
      <c r="C32" s="8"/>
      <c r="F32" s="240"/>
    </row>
    <row r="33" spans="1:3">
      <c r="A33" s="446" t="s">
        <v>69</v>
      </c>
      <c r="B33" s="447"/>
      <c r="C33" s="448"/>
    </row>
    <row r="34" spans="1:3">
      <c r="A34" s="411" t="s">
        <v>327</v>
      </c>
      <c r="B34" s="412"/>
      <c r="C34" s="413"/>
    </row>
    <row r="35" spans="1:3">
      <c r="A35" s="441" t="s">
        <v>70</v>
      </c>
      <c r="B35" s="442"/>
      <c r="C35" s="443"/>
    </row>
    <row r="36" spans="1:3">
      <c r="A36" s="449" t="s">
        <v>328</v>
      </c>
      <c r="B36" s="450"/>
      <c r="C36" s="451"/>
    </row>
    <row r="37" spans="1:3">
      <c r="A37" s="28" t="s">
        <v>71</v>
      </c>
      <c r="B37" s="79"/>
      <c r="C37" s="80"/>
    </row>
    <row r="38" spans="1:3">
      <c r="A38" s="29" t="s">
        <v>72</v>
      </c>
      <c r="B38" s="30"/>
      <c r="C38" s="8"/>
    </row>
    <row r="39" spans="1:3">
      <c r="A39" s="81" t="s">
        <v>329</v>
      </c>
      <c r="B39" s="30"/>
      <c r="C39" s="8"/>
    </row>
    <row r="40" spans="1:3">
      <c r="A40" s="31" t="s">
        <v>74</v>
      </c>
      <c r="B40" s="30"/>
      <c r="C40" s="8"/>
    </row>
    <row r="41" spans="1:3">
      <c r="A41" s="31" t="s">
        <v>75</v>
      </c>
      <c r="B41" s="30"/>
      <c r="C41" s="8"/>
    </row>
    <row r="42" spans="1:3">
      <c r="A42" s="31" t="s">
        <v>76</v>
      </c>
      <c r="B42" s="30"/>
      <c r="C42" s="8"/>
    </row>
    <row r="43" spans="1:3">
      <c r="A43" s="32" t="s">
        <v>26</v>
      </c>
      <c r="B43" s="33"/>
      <c r="C43" s="34"/>
    </row>
    <row r="44" spans="1:3">
      <c r="A44" s="31" t="s">
        <v>77</v>
      </c>
      <c r="B44" s="30"/>
      <c r="C44" s="8"/>
    </row>
    <row r="45" spans="1:3">
      <c r="A45" s="35" t="s">
        <v>30</v>
      </c>
      <c r="B45" s="36"/>
      <c r="C45" s="37"/>
    </row>
    <row r="46" spans="1:3">
      <c r="A46" s="32" t="s">
        <v>78</v>
      </c>
      <c r="B46" s="36"/>
      <c r="C46" s="37"/>
    </row>
    <row r="47" spans="1:3">
      <c r="A47" s="38" t="s">
        <v>109</v>
      </c>
      <c r="B47" s="36"/>
      <c r="C47" s="37"/>
    </row>
    <row r="48" spans="1:3">
      <c r="A48" s="39" t="s">
        <v>110</v>
      </c>
      <c r="B48" s="36"/>
      <c r="C48" s="37"/>
    </row>
    <row r="49" spans="1:3">
      <c r="A49" s="39" t="s">
        <v>111</v>
      </c>
      <c r="B49" s="36" t="s">
        <v>112</v>
      </c>
      <c r="C49" s="37"/>
    </row>
    <row r="50" spans="1:3">
      <c r="A50" s="40" t="s">
        <v>113</v>
      </c>
      <c r="B50" s="36"/>
      <c r="C50" s="37"/>
    </row>
    <row r="51" spans="1:3" ht="15.6">
      <c r="A51" s="41" t="s">
        <v>114</v>
      </c>
      <c r="B51" s="11"/>
      <c r="C51" s="7" t="s">
        <v>32</v>
      </c>
    </row>
    <row r="52" spans="1:3" ht="15.6">
      <c r="A52" s="41" t="s">
        <v>115</v>
      </c>
      <c r="B52" s="11"/>
      <c r="C52" s="42" t="s">
        <v>37</v>
      </c>
    </row>
    <row r="53" spans="1:3" ht="15.6">
      <c r="A53" s="41" t="s">
        <v>116</v>
      </c>
      <c r="B53" s="11"/>
      <c r="C53" s="42" t="s">
        <v>117</v>
      </c>
    </row>
    <row r="54" spans="1:3" ht="15.6">
      <c r="A54" s="41" t="s">
        <v>118</v>
      </c>
      <c r="B54" s="11"/>
      <c r="C54" s="42" t="s">
        <v>119</v>
      </c>
    </row>
    <row r="55" spans="1:3">
      <c r="A55" s="43" t="s">
        <v>120</v>
      </c>
      <c r="B55" s="44"/>
      <c r="C55" s="45">
        <v>8347002691</v>
      </c>
    </row>
  </sheetData>
  <mergeCells count="6">
    <mergeCell ref="A36:C36"/>
    <mergeCell ref="B12:C12"/>
    <mergeCell ref="A13:C13"/>
    <mergeCell ref="A33:C33"/>
    <mergeCell ref="A34:C34"/>
    <mergeCell ref="A35:C35"/>
  </mergeCells>
  <pageMargins left="0.75" right="0.75" top="1" bottom="1" header="0.5" footer="0.5"/>
  <pageSetup paperSize="9" orientation="portrait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dimension ref="A1"/>
  <sheetViews>
    <sheetView topLeftCell="A8" workbookViewId="0">
      <selection activeCell="C28" sqref="A27:C29"/>
    </sheetView>
  </sheetViews>
  <sheetFormatPr defaultColWidth="9.109375" defaultRowHeight="14.4"/>
  <sheetData/>
  <pageMargins left="0.75" right="0.75" top="1" bottom="1" header="0.5" footer="0.5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sheetPr>
    <pageSetUpPr fitToPage="1"/>
  </sheetPr>
  <dimension ref="A1:C46"/>
  <sheetViews>
    <sheetView workbookViewId="0">
      <selection activeCell="C28" sqref="A27:C29"/>
    </sheetView>
  </sheetViews>
  <sheetFormatPr defaultColWidth="9.109375" defaultRowHeight="14.4"/>
  <cols>
    <col min="1" max="1" width="57.6640625" customWidth="1"/>
    <col min="2" max="2" width="16.88671875" customWidth="1"/>
    <col min="3" max="3" width="25.44140625" customWidth="1"/>
  </cols>
  <sheetData>
    <row r="1" spans="1:3">
      <c r="A1" s="1"/>
      <c r="B1" s="2"/>
      <c r="C1" s="3"/>
    </row>
    <row r="2" spans="1:3" ht="21">
      <c r="A2" s="46"/>
      <c r="B2" s="5"/>
      <c r="C2" s="6" t="s">
        <v>1</v>
      </c>
    </row>
    <row r="3" spans="1:3" ht="15.6">
      <c r="A3" s="4"/>
      <c r="B3" s="5"/>
      <c r="C3" s="7" t="s">
        <v>2</v>
      </c>
    </row>
    <row r="4" spans="1:3" ht="15.6">
      <c r="A4" s="4"/>
      <c r="B4" s="5"/>
      <c r="C4" s="7" t="s">
        <v>3</v>
      </c>
    </row>
    <row r="5" spans="1:3" ht="15.6">
      <c r="A5" s="4"/>
      <c r="B5" s="5"/>
      <c r="C5" s="7" t="s">
        <v>43</v>
      </c>
    </row>
    <row r="6" spans="1:3" ht="15.6">
      <c r="A6" s="4"/>
      <c r="B6" s="5"/>
      <c r="C6" s="7" t="s">
        <v>5</v>
      </c>
    </row>
    <row r="7" spans="1:3" ht="15.6">
      <c r="A7" s="4"/>
      <c r="B7" s="5"/>
      <c r="C7" s="7" t="s">
        <v>6</v>
      </c>
    </row>
    <row r="8" spans="1:3">
      <c r="A8" s="4"/>
      <c r="B8" s="5"/>
      <c r="C8" s="8"/>
    </row>
    <row r="9" spans="1:3" ht="15.6">
      <c r="A9" s="4"/>
      <c r="B9" s="5"/>
      <c r="C9" s="9"/>
    </row>
    <row r="10" spans="1:3">
      <c r="A10" s="47" t="s">
        <v>7</v>
      </c>
      <c r="B10" s="5"/>
      <c r="C10" s="48" t="s">
        <v>552</v>
      </c>
    </row>
    <row r="11" spans="1:3">
      <c r="A11" s="49" t="s">
        <v>553</v>
      </c>
      <c r="B11" s="5"/>
      <c r="C11" s="8"/>
    </row>
    <row r="12" spans="1:3">
      <c r="A12" s="49" t="s">
        <v>10</v>
      </c>
      <c r="B12" s="5"/>
      <c r="C12" s="8"/>
    </row>
    <row r="13" spans="1:3" ht="22.8">
      <c r="A13" s="360" t="s">
        <v>11</v>
      </c>
      <c r="B13" s="361"/>
      <c r="C13" s="362"/>
    </row>
    <row r="14" spans="1:3" ht="31.2">
      <c r="A14" s="50" t="s">
        <v>12</v>
      </c>
      <c r="B14" s="17" t="s">
        <v>13</v>
      </c>
      <c r="C14" s="18" t="s">
        <v>14</v>
      </c>
    </row>
    <row r="15" spans="1:3" ht="27.6">
      <c r="A15" s="51" t="s">
        <v>554</v>
      </c>
      <c r="B15" s="20">
        <v>1</v>
      </c>
      <c r="C15" s="238" t="s">
        <v>555</v>
      </c>
    </row>
    <row r="16" spans="1:3" ht="15.6">
      <c r="A16" s="52" t="s">
        <v>132</v>
      </c>
      <c r="B16" s="23">
        <v>1</v>
      </c>
      <c r="C16" s="25">
        <v>2004000</v>
      </c>
    </row>
    <row r="17" spans="1:3" ht="15.6">
      <c r="A17" s="53"/>
      <c r="B17" s="54"/>
      <c r="C17" s="55"/>
    </row>
    <row r="18" spans="1:3" ht="15.6">
      <c r="A18" s="56" t="s">
        <v>17</v>
      </c>
      <c r="B18" s="54">
        <v>1</v>
      </c>
      <c r="C18" s="55">
        <v>113584</v>
      </c>
    </row>
    <row r="19" spans="1:3" ht="15.6">
      <c r="A19" s="56"/>
      <c r="B19" s="54"/>
      <c r="C19" s="55"/>
    </row>
    <row r="20" spans="1:3" ht="15.6">
      <c r="A20" s="56" t="s">
        <v>85</v>
      </c>
      <c r="B20" s="54">
        <v>1</v>
      </c>
      <c r="C20" s="55">
        <v>85698</v>
      </c>
    </row>
    <row r="21" spans="1:3" ht="15.6">
      <c r="A21" s="56"/>
      <c r="B21" s="54"/>
      <c r="C21" s="55"/>
    </row>
    <row r="22" spans="1:3" ht="15.6">
      <c r="A22" s="56" t="s">
        <v>19</v>
      </c>
      <c r="B22" s="54">
        <v>1</v>
      </c>
      <c r="C22" s="55">
        <v>20040</v>
      </c>
    </row>
    <row r="23" spans="1:3" ht="15.6">
      <c r="A23" s="56"/>
      <c r="B23" s="54"/>
      <c r="C23" s="55"/>
    </row>
    <row r="24" spans="1:3" ht="15.6">
      <c r="A24" s="82" t="s">
        <v>20</v>
      </c>
      <c r="B24" s="83">
        <v>1</v>
      </c>
      <c r="C24" s="84">
        <v>37261</v>
      </c>
    </row>
    <row r="25" spans="1:3" ht="15.6">
      <c r="A25" s="22" t="s">
        <v>127</v>
      </c>
      <c r="B25" s="20">
        <v>1</v>
      </c>
      <c r="C25" s="25">
        <f>SUM(C16:C24)</f>
        <v>2260583</v>
      </c>
    </row>
    <row r="26" spans="1:3">
      <c r="A26" s="384" t="s">
        <v>24</v>
      </c>
      <c r="B26" s="385"/>
      <c r="C26" s="386"/>
    </row>
    <row r="27" spans="1:3">
      <c r="A27" s="375" t="s">
        <v>220</v>
      </c>
      <c r="B27" s="376"/>
      <c r="C27" s="377"/>
    </row>
    <row r="28" spans="1:3">
      <c r="A28" s="65" t="s">
        <v>221</v>
      </c>
      <c r="B28" s="66"/>
      <c r="C28" s="67"/>
    </row>
    <row r="29" spans="1:3">
      <c r="A29" s="375" t="s">
        <v>87</v>
      </c>
      <c r="B29" s="376"/>
      <c r="C29" s="377"/>
    </row>
    <row r="30" spans="1:3">
      <c r="A30" s="65" t="s">
        <v>556</v>
      </c>
      <c r="B30" s="66"/>
      <c r="C30" s="67"/>
    </row>
    <row r="31" spans="1:3">
      <c r="A31" s="378" t="s">
        <v>88</v>
      </c>
      <c r="B31" s="379"/>
      <c r="C31" s="380"/>
    </row>
    <row r="32" spans="1:3">
      <c r="A32" s="378" t="s">
        <v>222</v>
      </c>
      <c r="B32" s="379"/>
      <c r="C32" s="380"/>
    </row>
    <row r="33" spans="1:3">
      <c r="A33" s="32" t="s">
        <v>26</v>
      </c>
      <c r="B33" s="33"/>
      <c r="C33" s="34"/>
    </row>
    <row r="34" spans="1:3">
      <c r="A34" s="31" t="s">
        <v>27</v>
      </c>
      <c r="B34" s="30"/>
      <c r="C34" s="8"/>
    </row>
    <row r="35" spans="1:3">
      <c r="A35" s="31" t="s">
        <v>28</v>
      </c>
      <c r="B35" s="30"/>
      <c r="C35" s="8"/>
    </row>
    <row r="36" spans="1:3">
      <c r="A36" s="58" t="s">
        <v>29</v>
      </c>
      <c r="B36" s="59"/>
      <c r="C36" s="60"/>
    </row>
    <row r="37" spans="1:3">
      <c r="A37" s="35" t="s">
        <v>30</v>
      </c>
      <c r="B37" s="36"/>
      <c r="C37" s="37"/>
    </row>
    <row r="38" spans="1:3" ht="15.6">
      <c r="A38" s="61" t="s">
        <v>31</v>
      </c>
      <c r="B38" s="62"/>
      <c r="C38" s="63" t="s">
        <v>32</v>
      </c>
    </row>
    <row r="39" spans="1:3">
      <c r="A39" s="31" t="s">
        <v>33</v>
      </c>
      <c r="B39" s="31"/>
      <c r="C39" s="42"/>
    </row>
    <row r="40" spans="1:3">
      <c r="A40" s="31" t="s">
        <v>34</v>
      </c>
      <c r="B40" s="31"/>
      <c r="C40" s="42"/>
    </row>
    <row r="41" spans="1:3">
      <c r="A41" s="31" t="s">
        <v>35</v>
      </c>
      <c r="B41" s="31"/>
      <c r="C41" s="42"/>
    </row>
    <row r="42" spans="1:3">
      <c r="A42" s="31" t="s">
        <v>36</v>
      </c>
      <c r="B42" s="31"/>
      <c r="C42" s="42" t="s">
        <v>37</v>
      </c>
    </row>
    <row r="43" spans="1:3">
      <c r="A43" s="31" t="s">
        <v>38</v>
      </c>
      <c r="B43" s="31"/>
      <c r="C43" s="42" t="s">
        <v>39</v>
      </c>
    </row>
    <row r="44" spans="1:3">
      <c r="A44" s="31" t="s">
        <v>40</v>
      </c>
      <c r="B44" s="31"/>
      <c r="C44" s="42" t="s">
        <v>119</v>
      </c>
    </row>
    <row r="45" spans="1:3">
      <c r="A45" s="31" t="s">
        <v>42</v>
      </c>
      <c r="B45" s="31"/>
      <c r="C45" s="42">
        <v>9913155952</v>
      </c>
    </row>
    <row r="46" spans="1:3">
      <c r="A46" s="64"/>
      <c r="B46" s="64"/>
      <c r="C46" s="45"/>
    </row>
  </sheetData>
  <mergeCells count="6">
    <mergeCell ref="A32:C32"/>
    <mergeCell ref="A13:C13"/>
    <mergeCell ref="A26:C26"/>
    <mergeCell ref="A27:C27"/>
    <mergeCell ref="A29:C29"/>
    <mergeCell ref="A31:C31"/>
  </mergeCells>
  <pageMargins left="0.75" right="0.75" top="1" bottom="1" header="0.5" footer="0.5"/>
  <pageSetup paperSize="9" scale="86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145</vt:i4>
      </vt:variant>
      <vt:variant>
        <vt:lpstr>Named Ranges</vt:lpstr>
      </vt:variant>
      <vt:variant>
        <vt:i4>1</vt:i4>
      </vt:variant>
    </vt:vector>
  </HeadingPairs>
  <TitlesOfParts>
    <vt:vector size="146" baseType="lpstr">
      <vt:lpstr>Sheet2</vt:lpstr>
      <vt:lpstr>Sheet1</vt:lpstr>
      <vt:lpstr>Sheet3</vt:lpstr>
      <vt:lpstr>Sheet4</vt:lpstr>
      <vt:lpstr>Sheet5</vt:lpstr>
      <vt:lpstr>HYCROSS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  <vt:lpstr>Sheet31</vt:lpstr>
      <vt:lpstr>Sheet32</vt:lpstr>
      <vt:lpstr>Sheet33</vt:lpstr>
      <vt:lpstr>Sheet34</vt:lpstr>
      <vt:lpstr>Sheet35</vt:lpstr>
      <vt:lpstr>HILUX</vt:lpstr>
      <vt:lpstr>Sheet36</vt:lpstr>
      <vt:lpstr>Sheet37</vt:lpstr>
      <vt:lpstr>Sheet38</vt:lpstr>
      <vt:lpstr>OFFER 1 LOAN</vt:lpstr>
      <vt:lpstr>OFFER 2 DISCOUNT</vt:lpstr>
      <vt:lpstr>Sheet39</vt:lpstr>
      <vt:lpstr>BAJAJ</vt:lpstr>
      <vt:lpstr>Sheet40</vt:lpstr>
      <vt:lpstr>Sheet41</vt:lpstr>
      <vt:lpstr>CERA INNNOVA</vt:lpstr>
      <vt:lpstr>Sheet42</vt:lpstr>
      <vt:lpstr>Sheet43</vt:lpstr>
      <vt:lpstr>Sheet44</vt:lpstr>
      <vt:lpstr>Sheet45</vt:lpstr>
      <vt:lpstr>Sheet46</vt:lpstr>
      <vt:lpstr>Sheet47</vt:lpstr>
      <vt:lpstr>Sheet48</vt:lpstr>
      <vt:lpstr>Sheet49</vt:lpstr>
      <vt:lpstr>ANUJ MATHUR</vt:lpstr>
      <vt:lpstr>Sheet50</vt:lpstr>
      <vt:lpstr>Sheet51</vt:lpstr>
      <vt:lpstr>Sheet52</vt:lpstr>
      <vt:lpstr>Sheet53</vt:lpstr>
      <vt:lpstr>Sheet54</vt:lpstr>
      <vt:lpstr>Sheet55</vt:lpstr>
      <vt:lpstr>Sheet56</vt:lpstr>
      <vt:lpstr>Sheet57</vt:lpstr>
      <vt:lpstr>Sheet58</vt:lpstr>
      <vt:lpstr>Sheet59</vt:lpstr>
      <vt:lpstr>Sheet60</vt:lpstr>
      <vt:lpstr>Sheet61</vt:lpstr>
      <vt:lpstr>Sheet62</vt:lpstr>
      <vt:lpstr>Sheet63</vt:lpstr>
      <vt:lpstr>Sheet64</vt:lpstr>
      <vt:lpstr>Sheet65</vt:lpstr>
      <vt:lpstr>Sheet66</vt:lpstr>
      <vt:lpstr>Sheet67</vt:lpstr>
      <vt:lpstr>Sheet68</vt:lpstr>
      <vt:lpstr>Sheet69</vt:lpstr>
      <vt:lpstr>Sheet70</vt:lpstr>
      <vt:lpstr>Sheet71</vt:lpstr>
      <vt:lpstr>Sheet72</vt:lpstr>
      <vt:lpstr>Sheet73</vt:lpstr>
      <vt:lpstr>Sheet74</vt:lpstr>
      <vt:lpstr>Sheet75</vt:lpstr>
      <vt:lpstr>Sheet76</vt:lpstr>
      <vt:lpstr>Sheet77</vt:lpstr>
      <vt:lpstr>Sheet78</vt:lpstr>
      <vt:lpstr>Sheet79</vt:lpstr>
      <vt:lpstr>Sheet80</vt:lpstr>
      <vt:lpstr>Sheet81</vt:lpstr>
      <vt:lpstr>Sheet82</vt:lpstr>
      <vt:lpstr>Sheet83</vt:lpstr>
      <vt:lpstr>Sheet84</vt:lpstr>
      <vt:lpstr>Sheet85</vt:lpstr>
      <vt:lpstr>Sheet87</vt:lpstr>
      <vt:lpstr>Sheet86</vt:lpstr>
      <vt:lpstr>Sheet88</vt:lpstr>
      <vt:lpstr>Sheet89</vt:lpstr>
      <vt:lpstr>Sheet90</vt:lpstr>
      <vt:lpstr>Sheet91</vt:lpstr>
      <vt:lpstr>Sheet92</vt:lpstr>
      <vt:lpstr>Sheet93</vt:lpstr>
      <vt:lpstr>Sheet94</vt:lpstr>
      <vt:lpstr>HILUX22</vt:lpstr>
      <vt:lpstr>Sheet95</vt:lpstr>
      <vt:lpstr>Sheet96</vt:lpstr>
      <vt:lpstr>Sheet97</vt:lpstr>
      <vt:lpstr>Sheet98</vt:lpstr>
      <vt:lpstr>Sheet99</vt:lpstr>
      <vt:lpstr>Sheet100</vt:lpstr>
      <vt:lpstr>Sheet101</vt:lpstr>
      <vt:lpstr>cad ventures 3 CAR</vt:lpstr>
      <vt:lpstr>Sheet103</vt:lpstr>
      <vt:lpstr>Sheet104</vt:lpstr>
      <vt:lpstr>Sheet105</vt:lpstr>
      <vt:lpstr>Sheet106</vt:lpstr>
      <vt:lpstr>Sheet102</vt:lpstr>
      <vt:lpstr>Sheet107</vt:lpstr>
      <vt:lpstr>Sheet108</vt:lpstr>
      <vt:lpstr>Sheet109</vt:lpstr>
      <vt:lpstr>Sheet110</vt:lpstr>
      <vt:lpstr>Sheet111</vt:lpstr>
      <vt:lpstr>KAMLESH PATEL</vt:lpstr>
      <vt:lpstr>NIMISH PATEL</vt:lpstr>
      <vt:lpstr>Sheet112</vt:lpstr>
      <vt:lpstr>Sheet113</vt:lpstr>
      <vt:lpstr>Sheet114</vt:lpstr>
      <vt:lpstr>Sheet115</vt:lpstr>
      <vt:lpstr>Sheet116</vt:lpstr>
      <vt:lpstr>Sheet117</vt:lpstr>
      <vt:lpstr>Sheet118</vt:lpstr>
      <vt:lpstr>Sheet119</vt:lpstr>
      <vt:lpstr>Sheet120</vt:lpstr>
      <vt:lpstr>Sheet121</vt:lpstr>
      <vt:lpstr>SANJAY VYAS LEGENDER</vt:lpstr>
      <vt:lpstr>SANJAY VYAS VELLFIRE</vt:lpstr>
      <vt:lpstr>Sheet124</vt:lpstr>
      <vt:lpstr>Sheet122</vt:lpstr>
      <vt:lpstr>Sheet123</vt:lpstr>
      <vt:lpstr>PATEL ALLOY STEEL</vt:lpstr>
      <vt:lpstr>Sheet125</vt:lpstr>
      <vt:lpstr>Sheet126</vt:lpstr>
      <vt:lpstr>Shri Kamalnayan H Javeri.</vt:lpstr>
      <vt:lpstr> Patel Alloy Steel Private Limi</vt:lpstr>
      <vt:lpstr>Sheet127</vt:lpstr>
      <vt:lpstr>Sheet128</vt:lpstr>
      <vt:lpstr>Sheet129</vt:lpstr>
      <vt:lpstr>Sheet30!Print_Area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sales16</dc:creator>
  <cp:lastModifiedBy>AKSHAY PANCHAL</cp:lastModifiedBy>
  <cp:lastPrinted>2024-01-28T05:48:58Z</cp:lastPrinted>
  <dcterms:created xsi:type="dcterms:W3CDTF">2022-10-06T10:59:00Z</dcterms:created>
  <dcterms:modified xsi:type="dcterms:W3CDTF">2024-01-28T05:50:29Z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67FBC0F13B88493689E6D10025DFD83A</vt:lpwstr>
  </property>
  <property fmtid="{D5CDD505-2E9C-101B-9397-08002B2CF9AE}" pid="3" name="KSOProductBuildVer">
    <vt:lpwstr>1033-11.2.0.11225</vt:lpwstr>
  </property>
</Properties>
</file>